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sdm-dc-a\SDM Users$\robinsonk\Documents\2017 2018 Adjusted SDBIP\2017 18 ADJUSTED SDBIP\"/>
    </mc:Choice>
  </mc:AlternateContent>
  <bookViews>
    <workbookView xWindow="0" yWindow="0" windowWidth="23040" windowHeight="9195"/>
  </bookViews>
  <sheets>
    <sheet name="Final 2017-18 Adjusted SDBIP" sheetId="1" r:id="rId1"/>
  </sheets>
  <definedNames>
    <definedName name="_xlnm.Print_Area" localSheetId="0">'Final 2017-18 Adjusted SDBIP'!$A$3:$BIL$98</definedName>
  </definedNames>
  <calcPr calcId="152511"/>
</workbook>
</file>

<file path=xl/calcChain.xml><?xml version="1.0" encoding="utf-8"?>
<calcChain xmlns="http://schemas.openxmlformats.org/spreadsheetml/2006/main">
  <c r="BJ96" i="1" l="1"/>
  <c r="O78" i="1" l="1"/>
  <c r="P78" i="1"/>
  <c r="O79" i="1"/>
  <c r="O94" i="1"/>
  <c r="P94" i="1"/>
  <c r="P96" i="1"/>
  <c r="O97" i="1"/>
  <c r="P97" i="1"/>
  <c r="O73" i="1" l="1"/>
  <c r="Q73" i="1" s="1"/>
  <c r="O72" i="1"/>
  <c r="Q72" i="1" s="1"/>
  <c r="O71" i="1"/>
  <c r="Q71" i="1" s="1"/>
  <c r="O70" i="1"/>
  <c r="Q70" i="1" s="1"/>
  <c r="P69" i="1"/>
  <c r="O69" i="1"/>
  <c r="P68" i="1"/>
  <c r="O68" i="1"/>
  <c r="P67" i="1"/>
  <c r="O67" i="1"/>
  <c r="O66" i="1"/>
  <c r="Q66" i="1" s="1"/>
  <c r="O65" i="1"/>
  <c r="Q65" i="1" s="1"/>
  <c r="O64" i="1"/>
  <c r="Q64" i="1" s="1"/>
  <c r="O63" i="1"/>
  <c r="Q63" i="1" s="1"/>
  <c r="Q62" i="1"/>
  <c r="P61" i="1"/>
  <c r="Q61" i="1" s="1"/>
  <c r="O61" i="1"/>
  <c r="P60" i="1"/>
  <c r="Q60" i="1" s="1"/>
  <c r="P59" i="1"/>
  <c r="Q59" i="1" s="1"/>
  <c r="Q58" i="1"/>
  <c r="O57" i="1"/>
  <c r="Q57" i="1" s="1"/>
  <c r="P56" i="1"/>
  <c r="O56" i="1"/>
  <c r="Q55" i="1"/>
  <c r="O54" i="1"/>
  <c r="Q54" i="1" s="1"/>
  <c r="Q53" i="1"/>
  <c r="Q52" i="1"/>
  <c r="Q51" i="1"/>
  <c r="Q50" i="1"/>
  <c r="P49" i="1"/>
  <c r="Q49" i="1" s="1"/>
  <c r="Q48" i="1"/>
  <c r="Q47" i="1"/>
  <c r="Q46" i="1"/>
  <c r="O45" i="1"/>
  <c r="Q45" i="1" s="1"/>
  <c r="O44" i="1"/>
  <c r="Q44" i="1" s="1"/>
  <c r="Q43" i="1"/>
  <c r="Q42" i="1"/>
  <c r="O41" i="1"/>
  <c r="Q41" i="1" s="1"/>
  <c r="Q40" i="1"/>
  <c r="Q56" i="1" l="1"/>
  <c r="Q68" i="1"/>
  <c r="Q69" i="1"/>
  <c r="Q67" i="1"/>
  <c r="Q97" i="1"/>
  <c r="Q95" i="1" l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7" i="1"/>
  <c r="Q76" i="1"/>
  <c r="Q75" i="1"/>
  <c r="Q36" i="1"/>
  <c r="Q33" i="1"/>
  <c r="O25" i="1"/>
  <c r="P23" i="1"/>
  <c r="Q23" i="1" s="1"/>
  <c r="P22" i="1"/>
  <c r="Q22" i="1" s="1"/>
  <c r="P21" i="1"/>
  <c r="Q21" i="1" s="1"/>
  <c r="P20" i="1"/>
  <c r="Q20" i="1" s="1"/>
  <c r="P19" i="1"/>
  <c r="Q19" i="1" s="1"/>
  <c r="Q17" i="1"/>
  <c r="Q15" i="1"/>
  <c r="Q14" i="1"/>
  <c r="Q13" i="1"/>
  <c r="Q12" i="1"/>
  <c r="Q11" i="1"/>
  <c r="P8" i="1"/>
  <c r="O5" i="1" l="1"/>
  <c r="Q5" i="1" s="1"/>
  <c r="O6" i="1" l="1"/>
  <c r="Q6" i="1" s="1"/>
  <c r="O30" i="1" l="1"/>
  <c r="Q30" i="1" s="1"/>
  <c r="P7" i="1" l="1"/>
  <c r="Q7" i="1" s="1"/>
  <c r="Q96" i="1" l="1"/>
  <c r="Q79" i="1"/>
  <c r="Q78" i="1"/>
  <c r="Q94" i="1" l="1"/>
  <c r="O38" i="1"/>
  <c r="Q38" i="1" s="1"/>
  <c r="O37" i="1"/>
  <c r="Q37" i="1" s="1"/>
  <c r="P25" i="1"/>
  <c r="Q25" i="1" s="1"/>
  <c r="O8" i="1"/>
  <c r="Q8" i="1" s="1"/>
  <c r="O32" i="1"/>
  <c r="Q32" i="1" s="1"/>
</calcChain>
</file>

<file path=xl/sharedStrings.xml><?xml version="1.0" encoding="utf-8"?>
<sst xmlns="http://schemas.openxmlformats.org/spreadsheetml/2006/main" count="1283" uniqueCount="791">
  <si>
    <t>MEASURABLE OBJECTIVE</t>
  </si>
  <si>
    <t>PROJECT</t>
  </si>
  <si>
    <t>BASELINE 2016/2017</t>
  </si>
  <si>
    <t>ANNUAL TARGET 2017/2018</t>
  </si>
  <si>
    <t>MIG</t>
  </si>
  <si>
    <t>Mooihoek bulk water supply phase 4D completed</t>
  </si>
  <si>
    <t>Mampuru Water abstraction and reticulation network</t>
  </si>
  <si>
    <t>Rutseng Water Intervention</t>
  </si>
  <si>
    <t>Phiring Water Intervetion</t>
  </si>
  <si>
    <t>Jane Furse RDP Package plant</t>
  </si>
  <si>
    <t>Apel Cross RDP Reticulation network</t>
  </si>
  <si>
    <t>Moretsele water rising main</t>
  </si>
  <si>
    <t>Uitvlught Water Supply</t>
  </si>
  <si>
    <t>Keerom Water Supply</t>
  </si>
  <si>
    <t>Diphaganeng Water Supply</t>
  </si>
  <si>
    <t>Rathoke Bulk Water Supply</t>
  </si>
  <si>
    <t>Maebe drilling and equipping of borehole</t>
  </si>
  <si>
    <t>Mooihoek bulk water supply phase 4F</t>
  </si>
  <si>
    <t>Mooihoek bulk water supply phase 4G</t>
  </si>
  <si>
    <t>Mooihoek bulk water supply phase 2 completed</t>
  </si>
  <si>
    <t xml:space="preserve">90% registered sanitation incidents </t>
  </si>
  <si>
    <t>90% registered sanitation incidents resolved within 14 days</t>
  </si>
  <si>
    <t>90% registered water incidents</t>
  </si>
  <si>
    <t>The upgrading of WTW is completed</t>
  </si>
  <si>
    <t>15 180 VIP Units constructed</t>
  </si>
  <si>
    <t>VIP Sanitation programme phase 2.2</t>
  </si>
  <si>
    <t>Construction of Dindela Reservoir. Commissioning of bulk pipeline and  pump station.</t>
  </si>
  <si>
    <t>Tafelkop Reticulation and Cost Recovery</t>
  </si>
  <si>
    <t xml:space="preserve">Ga-Mashabela water reticulation supply </t>
  </si>
  <si>
    <t xml:space="preserve">Ga-Marishane water reticulation supply </t>
  </si>
  <si>
    <t xml:space="preserve">Maloma and surrounding (Lebating and Tsupani) water supply </t>
  </si>
  <si>
    <t xml:space="preserve">Lobethal water supply </t>
  </si>
  <si>
    <t xml:space="preserve">Ga-Phaahla water supply </t>
  </si>
  <si>
    <t>Technical report approval and MIS registration</t>
  </si>
  <si>
    <t>100% construction completed</t>
  </si>
  <si>
    <t>WSIG PROJECTS</t>
  </si>
  <si>
    <t>WATER QUALITY</t>
  </si>
  <si>
    <t>Nkadimeng RWS Extension 2( Phase 9 to 11) (Fetakgomo) Ga-Mmela to Mashilavele,  Ga-Pahla, Molapong, Ga-Magolego, Mankontu and Masehleng</t>
  </si>
  <si>
    <t>Ga - Maphopha Command Reservior</t>
  </si>
  <si>
    <t xml:space="preserve">Lebalelo South connector pipes </t>
  </si>
  <si>
    <t>Nkadimeng WTW, Command Reservoir, reticulation and bulk line below RDP level.</t>
  </si>
  <si>
    <t>80% Completion of Concrete reservoirs; Bulk Water Supply; Reticulation.</t>
  </si>
  <si>
    <t xml:space="preserve">100% completion of Command Reservoir, pump station and pipelines </t>
  </si>
  <si>
    <t>4 Kilometers of bulk water pipeline constructed</t>
  </si>
  <si>
    <t>1 borehole drilled and equipped.</t>
  </si>
  <si>
    <t>No formal water infrastrucutre in place.</t>
  </si>
  <si>
    <t>The high yield borehole is equipped but not connected to any infrastruture.</t>
  </si>
  <si>
    <t>Groblersdal WTW and Moutse bulk pipeline in progress.</t>
  </si>
  <si>
    <t>The borehole is equiped and connected to JoJo tank.</t>
  </si>
  <si>
    <t>The package plant is dilapitated.</t>
  </si>
  <si>
    <t xml:space="preserve">1 Full SANS 241 analysis conducted </t>
  </si>
  <si>
    <t>Tukakgomo water intervention and refurbishment.</t>
  </si>
  <si>
    <t>Sanitation incidents</t>
  </si>
  <si>
    <t>Water incidents</t>
  </si>
  <si>
    <t>90% registered water incidents resolved within 14 days</t>
  </si>
  <si>
    <t xml:space="preserve">One WC/WDM Strategy developed </t>
  </si>
  <si>
    <t>Zaaiplaas Village Reticulation  Phase 2</t>
  </si>
  <si>
    <t>100% Commissioning of Tafelkop Reticulation and Cost Recovery ( Snag listing 50% and testing 50%)</t>
  </si>
  <si>
    <t>334 VIDP Sanitation units constructed</t>
  </si>
  <si>
    <t>INPUT</t>
  </si>
  <si>
    <t>OUTPUT</t>
  </si>
  <si>
    <t>OUTCOME</t>
  </si>
  <si>
    <t>Q1</t>
  </si>
  <si>
    <t>Q2</t>
  </si>
  <si>
    <t>Q3</t>
  </si>
  <si>
    <t>Q4</t>
  </si>
  <si>
    <t xml:space="preserve">90% of tankering services rendered </t>
  </si>
  <si>
    <t>Mechanical and electrical services</t>
  </si>
  <si>
    <t xml:space="preserve">8 bulk water meters installed </t>
  </si>
  <si>
    <t>Number of VIP sanitation Units  constructed</t>
  </si>
  <si>
    <t>Number VIP Units constructed</t>
  </si>
  <si>
    <t>15 180 VIP units contructed</t>
  </si>
  <si>
    <t xml:space="preserve">Number of  VIP sanitation units </t>
  </si>
  <si>
    <t xml:space="preserve">Financial and Human Resource  </t>
  </si>
  <si>
    <t>Bulk supply line</t>
  </si>
  <si>
    <t>Improved water supply</t>
  </si>
  <si>
    <t>2 X 5 Ml concrete reservoirs</t>
  </si>
  <si>
    <t>Mechanical &amp; Electrical Installations</t>
  </si>
  <si>
    <t>*Procurement of Contractor</t>
  </si>
  <si>
    <t>20% Construction of Reservoirs</t>
  </si>
  <si>
    <t xml:space="preserve">*70% of bulk pipeline constructed                *75% of Reservoir completed.                                     </t>
  </si>
  <si>
    <t xml:space="preserve">*55% of bulk pipeline constructed                *65% Reservoir completed.                                     </t>
  </si>
  <si>
    <t xml:space="preserve">*80% of bulk pipeline constructed                * 85% Reservoir completed.                                     </t>
  </si>
  <si>
    <t xml:space="preserve">*100% of bulk pipeline constructed                *100% Reservoir completed.                                     </t>
  </si>
  <si>
    <t>Improved service delivery</t>
  </si>
  <si>
    <t>33km bulk pipeline tested and commissioned.</t>
  </si>
  <si>
    <t>Developed source</t>
  </si>
  <si>
    <t>*100 hh provided with VIDPs</t>
  </si>
  <si>
    <t>*Appointment of PSP and Approval of Designs.</t>
  </si>
  <si>
    <t>*Procurement of contractor and materials</t>
  </si>
  <si>
    <t>WSDP and Water Master Plan</t>
  </si>
  <si>
    <t xml:space="preserve">Document on Water Conservation and Demand Management </t>
  </si>
  <si>
    <t xml:space="preserve">Strategy on Water Conservation and Demand Management </t>
  </si>
  <si>
    <t>Collection of information/Assessment of status quo</t>
  </si>
  <si>
    <t>Bulk sewer intervention plan Jan 2015</t>
  </si>
  <si>
    <t>Sewer upgrade plan</t>
  </si>
  <si>
    <t>Enhansed sewer system</t>
  </si>
  <si>
    <t>Complete CCTV line survey</t>
  </si>
  <si>
    <t>Install and monitor flow meters at the WWTW</t>
  </si>
  <si>
    <t>None</t>
  </si>
  <si>
    <t>Asset register</t>
  </si>
  <si>
    <t>Document</t>
  </si>
  <si>
    <t>Preventative and reactive O&amp;M plan</t>
  </si>
  <si>
    <t>Assignment of PSP to do the Technical Reports</t>
  </si>
  <si>
    <t>Technical Reports</t>
  </si>
  <si>
    <t>MIG registered Projectss</t>
  </si>
  <si>
    <t>Consistent supply of water</t>
  </si>
  <si>
    <t>Financial  and Human Resource</t>
  </si>
  <si>
    <t xml:space="preserve">1 020 VIP Sanitation toilets completed </t>
  </si>
  <si>
    <t>Improved health and hygiene</t>
  </si>
  <si>
    <t>Finalising Beneficiery list, Establishment of Steering commitees, appointment of CLOs and Appointment of Constractors</t>
  </si>
  <si>
    <t xml:space="preserve">1 630 VIP Sanitation toilets completed </t>
  </si>
  <si>
    <t>Financial and Human Resource</t>
  </si>
  <si>
    <t xml:space="preserve">Completed BWS </t>
  </si>
  <si>
    <t>Improved water supply to Zaaiplaas</t>
  </si>
  <si>
    <t xml:space="preserve">Completed Tafelkop water reticulation network </t>
  </si>
  <si>
    <t>Improved water supply to Tafelkop</t>
  </si>
  <si>
    <t xml:space="preserve">1 835 VIP Sanitation toilets completed </t>
  </si>
  <si>
    <t xml:space="preserve">600 VIP Sanitation toilets  completed </t>
  </si>
  <si>
    <t xml:space="preserve">Completed Ga-Mashabela water reticulation network </t>
  </si>
  <si>
    <t xml:space="preserve">Improved water supply to Ga-Mashabela  </t>
  </si>
  <si>
    <t>0% construction completed, appointment of contractors and site establishments</t>
  </si>
  <si>
    <t>10% construction completed</t>
  </si>
  <si>
    <t>50% construction completed</t>
  </si>
  <si>
    <t xml:space="preserve">Completed Ga-Marishane water reticulation network </t>
  </si>
  <si>
    <t xml:space="preserve">Improved water supply to Ga-Marishane  </t>
  </si>
  <si>
    <t xml:space="preserve">Completed Maloma and surrounding (Lebating and Tsupani) water reticulation network </t>
  </si>
  <si>
    <t>Improved water supply to Maloma and surrounding (Lebating and Tsupani)</t>
  </si>
  <si>
    <t xml:space="preserve">Completed Lobethal water supply </t>
  </si>
  <si>
    <t>Improved water supply to Lobethal</t>
  </si>
  <si>
    <t xml:space="preserve">Completed Ga-Phaahla water supply </t>
  </si>
  <si>
    <t xml:space="preserve">Improved water supply to Ga-Phaahla water supply </t>
  </si>
  <si>
    <t xml:space="preserve">715 VIP Sanitation toilets completed </t>
  </si>
  <si>
    <t xml:space="preserve">300 VIP Sanitation toilets  completed </t>
  </si>
  <si>
    <t>Financial and Human Resources</t>
  </si>
  <si>
    <t>Refurbished and new developed Water Boreholes</t>
  </si>
  <si>
    <t>Improved Water Supply</t>
  </si>
  <si>
    <t xml:space="preserve">Nkadimeng: Phase 9 to 11 (Makhuduthamaga) - </t>
  </si>
  <si>
    <t>Improved Living standards.</t>
  </si>
  <si>
    <t>20% Completion of Concrete reservoirs; Bulk Water Supply; Reticulation.</t>
  </si>
  <si>
    <t xml:space="preserve">Ga - Maphopha Command Reservoir </t>
  </si>
  <si>
    <t>Reduced sewer spillage and environmental pollution</t>
  </si>
  <si>
    <t>Improved green drop status</t>
  </si>
  <si>
    <t>Reduced non-revenue water losses</t>
  </si>
  <si>
    <t>Improved no drop status.</t>
  </si>
  <si>
    <t>Delivery of 8 bulk water meters</t>
  </si>
  <si>
    <t>Regulatory Compliance</t>
  </si>
  <si>
    <t>3 water quality reports generated</t>
  </si>
  <si>
    <t>1 x Full SANS 241 analysis conducted</t>
  </si>
  <si>
    <t>25 % lab chemicals purchased</t>
  </si>
  <si>
    <t>50% lab chemicals purchased</t>
  </si>
  <si>
    <t>75% lab chemicals purchsed</t>
  </si>
  <si>
    <t>100 % lab chemicals purchased</t>
  </si>
  <si>
    <t>Concrete reservoirs; Bulk Water Supply;Reticulation.</t>
  </si>
  <si>
    <t>Nkadimeng: Phase 9 to 11 (Makhuduthamakga) - Ditlabaneng, Rampelane, Matsebeng, Sebetsane, Kgoalane,  Mathibeng, Dinotsi, Matolokwane)</t>
  </si>
  <si>
    <t>100% Completion of Concrete reservoirs; Bulk Water Supply; Reticulation.</t>
  </si>
  <si>
    <t>4Km of bulk pipeline constructed</t>
  </si>
  <si>
    <t>1km of bulk pipeline constructed</t>
  </si>
  <si>
    <t xml:space="preserve">Financial and Human Resource </t>
  </si>
  <si>
    <t>Consistant water supply.</t>
  </si>
  <si>
    <t>Reliable water supply.</t>
  </si>
  <si>
    <t>Installation of 4 bulk water meters</t>
  </si>
  <si>
    <t>Development of Terms of Reference and appointment of service provider</t>
  </si>
  <si>
    <t xml:space="preserve">Number of WC/WDM Strategy developed </t>
  </si>
  <si>
    <t>PoE</t>
  </si>
  <si>
    <t xml:space="preserve">Progress report and Status quo report </t>
  </si>
  <si>
    <t xml:space="preserve">Progress report </t>
  </si>
  <si>
    <t xml:space="preserve">To conduct condition assessment and develop  O &amp; M plan by June 2018 </t>
  </si>
  <si>
    <t xml:space="preserve">Terms of reference developed and incorporated into the asset management plan contract and tender advertised for the PSP appointment  </t>
  </si>
  <si>
    <t xml:space="preserve">Assignment  of the PSP to do source development and compile technical reports </t>
  </si>
  <si>
    <t xml:space="preserve">Letters, Minutes of Meeting and Technical Reports </t>
  </si>
  <si>
    <t xml:space="preserve">PROJECT MANAGEMENT UNIT </t>
  </si>
  <si>
    <t xml:space="preserve">Detailed design and procurement of Contractor </t>
  </si>
  <si>
    <t xml:space="preserve">Site establishment and 0.2km pipeline constructed </t>
  </si>
  <si>
    <t xml:space="preserve">Progress report and practical completion certificate </t>
  </si>
  <si>
    <t xml:space="preserve">0% constructed, Detailed design and procurement of Contractor </t>
  </si>
  <si>
    <t>Progress reports</t>
  </si>
  <si>
    <t>3 Km of bulk pipeline constructed</t>
  </si>
  <si>
    <t xml:space="preserve">Site establishment and 0.1km pipeline constructed </t>
  </si>
  <si>
    <t>2Km of bulk pipeline constructed</t>
  </si>
  <si>
    <t>1.5Km of bulk pipeline constructed</t>
  </si>
  <si>
    <t>PLANNING, REGULATION AND GOVERNANCE</t>
  </si>
  <si>
    <t xml:space="preserve">90% Installation of pumps and electrical fittings.
</t>
  </si>
  <si>
    <t xml:space="preserve">80% Installation of pumps and electrical fittings.
</t>
  </si>
  <si>
    <t xml:space="preserve">10 reports generated </t>
  </si>
  <si>
    <t xml:space="preserve">Water quality reports </t>
  </si>
  <si>
    <t>n/a</t>
  </si>
  <si>
    <t xml:space="preserve">Full SANS 241 report </t>
  </si>
  <si>
    <t xml:space="preserve">Delivery notes and tax invoices for delivered lab chemicals </t>
  </si>
  <si>
    <t xml:space="preserve">Term contractors appointed </t>
  </si>
  <si>
    <t xml:space="preserve">To participate in Blue and Green Drop Certification programme by June 2018 </t>
  </si>
  <si>
    <t xml:space="preserve">Number of plants participating in Blue and Green Drop Participation Programme </t>
  </si>
  <si>
    <t xml:space="preserve">15 water treatment works participating in Blue Drop and 10 wastewater treatment works participating in Green Drop Certification Programme </t>
  </si>
  <si>
    <t xml:space="preserve">OPERATION AND MAINTENANCE </t>
  </si>
  <si>
    <t xml:space="preserve">Monthly reports </t>
  </si>
  <si>
    <t xml:space="preserve">90% of  tankering services rendered in areas with no water source or infrastructure </t>
  </si>
  <si>
    <t>Monthly Water delivery records and reports</t>
  </si>
  <si>
    <t xml:space="preserve">monthly reports </t>
  </si>
  <si>
    <t xml:space="preserve"> 50% resolved registered M &amp; E incidents within 14 days </t>
  </si>
  <si>
    <t>80% of registered water incidents resolved within 14 days</t>
  </si>
  <si>
    <t xml:space="preserve">Reservoirs in place </t>
  </si>
  <si>
    <t xml:space="preserve">Specifications developed, and procurement of service provider(s) </t>
  </si>
  <si>
    <t xml:space="preserve">Appointment of Consultant, designs and tender document development </t>
  </si>
  <si>
    <t xml:space="preserve">Procurement of contractor and 10% construction of water reticulation network  and steel tank platform construction </t>
  </si>
  <si>
    <t>Procurement of contractor and 1.5km of bulk pipeline constructed</t>
  </si>
  <si>
    <t xml:space="preserve"> Procurement of contractor and 1,5km of pipeline constructed</t>
  </si>
  <si>
    <t>Procurement of contractor and materials</t>
  </si>
  <si>
    <t>Procurement of contractor and 1km bulk pipeline constructed</t>
  </si>
  <si>
    <t>The borehole is equipped but producing polluted water.</t>
  </si>
  <si>
    <t xml:space="preserve">Finalize beneficiary list, establishment of Project Steering Commitees, appointment of CLOs and Appointment of Contractors  </t>
  </si>
  <si>
    <t xml:space="preserve">200 VIP Sanitation toilets  completed </t>
  </si>
  <si>
    <t xml:space="preserve">400 VIP Sanitation toilets  completed </t>
  </si>
  <si>
    <t>20% construction of Dindela Reservoir, 90% construction of bulk pipeline, 80% construction of pump station.</t>
  </si>
  <si>
    <t xml:space="preserve">60% Construction of Tafelkop reticulation projects </t>
  </si>
  <si>
    <t>90% Commissioning of Tafelkop Reticulation and Cost Recovery ( Snag listing 50% and testing 50%)</t>
  </si>
  <si>
    <t>80% Commissioning of Tafelkop Reticulation and Cost Recovery ( Snag listing 20% and testing 20%)</t>
  </si>
  <si>
    <t xml:space="preserve">Procurement of service provider </t>
  </si>
  <si>
    <t xml:space="preserve">Monthly reports and Technical report </t>
  </si>
  <si>
    <t>Monthly reports</t>
  </si>
  <si>
    <t xml:space="preserve">Monthly reports, practical completion reports, happy letters </t>
  </si>
  <si>
    <t>Monthly reports and practical completion certificate</t>
  </si>
  <si>
    <t>Test and commissioning</t>
  </si>
  <si>
    <t>70% Completion of Concrete reservoirs; Bulk Water Supply; Reticulation.</t>
  </si>
  <si>
    <t>65% Completion of Concrete reservoirs; Bulk Water Supply; Reticulation.</t>
  </si>
  <si>
    <t xml:space="preserve">Lebalelo South connector pipes completed </t>
  </si>
  <si>
    <t xml:space="preserve">60% completion of Maphpha command reservoir, pumpsation and pipelines </t>
  </si>
  <si>
    <t xml:space="preserve">80% completion of Command Reservoir, pump station and pipelines </t>
  </si>
  <si>
    <t>KEY PERFORMANCE INDICATORS</t>
  </si>
  <si>
    <t xml:space="preserve">Draft WC/WDM Strategy </t>
  </si>
  <si>
    <t xml:space="preserve">Water Services Master Plan and WSDP developed in 2014/15 and the 2015/16 FY respectively  </t>
  </si>
  <si>
    <t>Appointment of service provider &amp; Methodology approach for, condition assessment and O &amp; M plan</t>
  </si>
  <si>
    <t>WSDP, IDP &amp; Bulk Water Service Master completed in Plan 2014</t>
  </si>
  <si>
    <t>BUDGET 2017-2018    "R"</t>
  </si>
  <si>
    <t>New Infrastructure</t>
  </si>
  <si>
    <t>Uitspanning Water Source developmement</t>
  </si>
  <si>
    <t>Madibong Water Supply</t>
  </si>
  <si>
    <t>Jane furse 25Ml completed.</t>
  </si>
  <si>
    <t xml:space="preserve">To develop  WC/WDM Strategy for SDM by June 2018 </t>
  </si>
  <si>
    <t>To construct reservoir  at Burgersfort by June 2018</t>
  </si>
  <si>
    <t>1 x 5ML resevoir completed Mooihoek Phase 4A</t>
  </si>
  <si>
    <t>To construct pumping pipeline from T-off of Makgeru to the new 10ML reservoir at Schoonoord, construction of gravity pipeline.</t>
  </si>
  <si>
    <t>To construct bulk pipeline from Praktiseer to Alverton by June 2018</t>
  </si>
  <si>
    <t>Nebo BWS  Makgeru to Schoonoord BWS</t>
  </si>
  <si>
    <t xml:space="preserve">Signed CSIR SLA in 2015/16 FY </t>
  </si>
  <si>
    <t>Moutse BWS Project ( 13 &amp;14)</t>
  </si>
  <si>
    <t>Moutse BWS Project ( 7 to 12)</t>
  </si>
  <si>
    <t>RBIG</t>
  </si>
  <si>
    <t>To construct bulk pipeline from Praktiseer to Motodi by June 2018</t>
  </si>
  <si>
    <t>To generate water quality reports by June 2018</t>
  </si>
  <si>
    <t xml:space="preserve">Number of water quality reports generated </t>
  </si>
  <si>
    <t xml:space="preserve">Number of Full SANS 241 analysis conducted </t>
  </si>
  <si>
    <t>To conduct Full SANS 241 analysis by June 2018</t>
  </si>
  <si>
    <t>To resolve registered sanitation incidents within 14 days.</t>
  </si>
  <si>
    <t>To resolve  registered water incidents within 14 days.</t>
  </si>
  <si>
    <t>To  provide diesel consistently to diesel driven machines by June 2018</t>
  </si>
  <si>
    <t>To resolve registered M &amp; E incidents within 14 days</t>
  </si>
  <si>
    <t>To install bulk water meters by June 2018</t>
  </si>
  <si>
    <t xml:space="preserve">Delivery registers and Tax invoices </t>
  </si>
  <si>
    <t>Number of VIDP sanitation units constructed</t>
  </si>
  <si>
    <t>To construct VIP Sanitation units by June 2018 within Ephraim Mogale  Municipality</t>
  </si>
  <si>
    <t>Number of VIP sanitation units constructed</t>
  </si>
  <si>
    <t>To construct VIP Sanitation units by June 2018 within Elias Motsoaledi   Municipality</t>
  </si>
  <si>
    <t>To commission Tafelkop Reticulation and Cost Recovery by June 2018</t>
  </si>
  <si>
    <t>Percentage (%) Commissioning of Tafelkop Reticulation and Cost Recovery</t>
  </si>
  <si>
    <t>To construct VIP sanitation units by June 2018 within Makhuduthamaga Municipality</t>
  </si>
  <si>
    <t>To construct   reticulation network in Ga-Mashabela by June 2018</t>
  </si>
  <si>
    <t>To construct   reticulation network in Ga-Marishane by June 2018</t>
  </si>
  <si>
    <t>To construct   reticulation network in Maloma by June 2018</t>
  </si>
  <si>
    <t>To construct  reticulation network in Lobethal by June 2018</t>
  </si>
  <si>
    <t>To construct   reticulation network in Ga-Phaahla by June 2018</t>
  </si>
  <si>
    <t>To implement  Borehole Refurbishment Southern Zone by June 2018</t>
  </si>
  <si>
    <t>To construct   reticulation network in Lebalelo South by June 2018</t>
  </si>
  <si>
    <t>To complete  Concrete reservoirs; Bulk Water Supply; Reticulation Nkadimeng: Phase 9 to 11</t>
  </si>
  <si>
    <t>Zaaiplaas Connector pipes from Bulk to villages incl. reservoirs (Khathazweni, Rondebosh,Kosini,Mathula,Khathazweni,Areaganeng,Jeije,Sehlakwane,Elandslaagte and Dindela)</t>
  </si>
  <si>
    <t>80% construction of Zaaiplass water reticulation  (Construction reservoirs 80%; bulk line 80%).</t>
  </si>
  <si>
    <t>100% construction of Zaaiplass water reticulation  (Construction reservoirs 100%; bulk line 100%).</t>
  </si>
  <si>
    <t>70% construction of Zaaiplass water reticulation  (Construction reservoirs  80%; bulk line 80%).</t>
  </si>
  <si>
    <t xml:space="preserve">Completed Sekwati  water reticulation network </t>
  </si>
  <si>
    <t xml:space="preserve">Improved water supply to Sekwati </t>
  </si>
  <si>
    <t>Sekwati Reticulation upgrade Phase 4</t>
  </si>
  <si>
    <t>90% Construction of Sekwati Reticulation upgrade Phase 4</t>
  </si>
  <si>
    <t xml:space="preserve">Completed Ga-Moloi water reticulation network </t>
  </si>
  <si>
    <t xml:space="preserve">Improved water supply to Ga-Moloi </t>
  </si>
  <si>
    <t>Ga Moloi area and surrounding villages water supply (contract B and C)</t>
  </si>
  <si>
    <t>90% Construction of reticulation lines at Morgenzon and Stad Van Masleroem; Gravity main, installation of street taps.</t>
  </si>
  <si>
    <t>Water supply below RDP level</t>
  </si>
  <si>
    <t>12 water quality reports generated</t>
  </si>
  <si>
    <t>Ga-Malekane , Masha upgrade and extend reticulation</t>
  </si>
  <si>
    <t>Ga-Malekane , Masha upgrade and extended reticulation</t>
  </si>
  <si>
    <t>10% Implementation of borehole Refurbishment Southern Zone</t>
  </si>
  <si>
    <t>65% completion of reticulation, reservoir, stand pipes at Ga-Malekane , Masha, GaMaepa.</t>
  </si>
  <si>
    <t>5% completion of reticulation, reservoir, stand pipes at Ga-Malekane , Masha, GaMaepa.</t>
  </si>
  <si>
    <t>Thabampshe refurbishment of a pumpstation</t>
  </si>
  <si>
    <t>Pump station and reservoir structure in place</t>
  </si>
  <si>
    <t>*60% of bulk pipeline constructed.</t>
  </si>
  <si>
    <t xml:space="preserve">*70% of bulk pipeline constructed.                                     </t>
  </si>
  <si>
    <t>Bulk pipelines and valve constructed up 54%.</t>
  </si>
  <si>
    <t>To construct  reticulation, reservoir, stand pipes at Ga-Malekane , Masha, GaMaepa by June 2018</t>
  </si>
  <si>
    <t>Olifantspoort South Contract 21,22, 24 &amp; 25: Water supply network</t>
  </si>
  <si>
    <t xml:space="preserve">Conduct Condition Assessment and develop Operation and maintenance plans </t>
  </si>
  <si>
    <t>20% Development of O&amp;M plan and Condition assesment of IWS infrastructure conducted</t>
  </si>
  <si>
    <t>2 feasibility studies conducted and technical reports developed for Leballo South Villages Phase Two and submitted to DWS</t>
  </si>
  <si>
    <t>Construction of Mooihoek bulk water supply phase 4E</t>
  </si>
  <si>
    <t>Number of Kilometers of bulk pipeline constructed</t>
  </si>
  <si>
    <t>To construct pipeline from Burgersfort to Dresden pump station by June 2018</t>
  </si>
  <si>
    <t>3 Kilometers of bulk pipeline constructed</t>
  </si>
  <si>
    <t>Progress reports on Mooihoek  phase 4E</t>
  </si>
  <si>
    <t>Percentage reservoir constructed</t>
  </si>
  <si>
    <t>Progress reports on Burgersfort reservoirs</t>
  </si>
  <si>
    <t>Progress reports on Praktiseer to Alverton bulk pipeline</t>
  </si>
  <si>
    <t>Progress reports on Praktiseer to Motodi bulk pipeline</t>
  </si>
  <si>
    <t xml:space="preserve">Percentage  bulk pipeline constructed   and reservoir completed.                                     </t>
  </si>
  <si>
    <t>Reservoir is 55% completed.
*Pipeline is 45% completed</t>
  </si>
  <si>
    <t xml:space="preserve"> To  connect mechanical and Electrical (M &amp; E) for the extensions to the Groblersdal Water Treatment Works  by June 2018.</t>
  </si>
  <si>
    <t>Percentage  M&amp;E components installed</t>
  </si>
  <si>
    <t>100% M&amp;E components Installed</t>
  </si>
  <si>
    <t>Progress reports on electrical &amp; mechanical components</t>
  </si>
  <si>
    <t>To construct bulk pipeline and valve chambers by June 2018</t>
  </si>
  <si>
    <t>Percentage  bulk pipeline constructed.</t>
  </si>
  <si>
    <t>100% bulk pipeline constructed.</t>
  </si>
  <si>
    <t>6 water quality reports generated</t>
  </si>
  <si>
    <t>9 water quality reports generated</t>
  </si>
  <si>
    <t xml:space="preserve">Generation of Water Quality Reports </t>
  </si>
  <si>
    <t xml:space="preserve">Conduct Full SANS 241  Water Quality Analysis </t>
  </si>
  <si>
    <t>To purchaseLaboratories Chemical  by June 2018</t>
  </si>
  <si>
    <t>Purchase of  Lab chemicals</t>
  </si>
  <si>
    <t>Percentage of lab chemical purchased</t>
  </si>
  <si>
    <t>100% lab chemical purchased</t>
  </si>
  <si>
    <t xml:space="preserve">Plants participation in Blue and Green Drop Cerification Programme </t>
  </si>
  <si>
    <t>12 water treatment works participating in Blue Drop Certicification Programme in place</t>
  </si>
  <si>
    <t xml:space="preserve">30 water treatment works participating in Blue Drop and 20 wastewater treatment works participating in Green Drop Certification Programme </t>
  </si>
  <si>
    <t>To render Tankering services  by June 2018</t>
  </si>
  <si>
    <t xml:space="preserve">Number of Litres of diesel supplied annually  </t>
  </si>
  <si>
    <t>Number of Litres petrol supplied annually.</t>
  </si>
  <si>
    <t xml:space="preserve">Supply of Diesel </t>
  </si>
  <si>
    <t xml:space="preserve">Supply of Petrol </t>
  </si>
  <si>
    <t xml:space="preserve">Supply of Oil </t>
  </si>
  <si>
    <t xml:space="preserve">Number of Litres of oil supplied annually. </t>
  </si>
  <si>
    <t>Installation of Bulk water meters .</t>
  </si>
  <si>
    <t>To purchase Mℓ bulk water by June 2018</t>
  </si>
  <si>
    <t>Mℓ Bulk Water Purchases</t>
  </si>
  <si>
    <t xml:space="preserve">Number   Mℓ of water purchased </t>
  </si>
  <si>
    <t xml:space="preserve">10 062Mℓ  of water  purchased </t>
  </si>
  <si>
    <t xml:space="preserve"> 2 515 annual water volume purchased</t>
  </si>
  <si>
    <t xml:space="preserve"> 5 030 annual water volume purchsed</t>
  </si>
  <si>
    <t xml:space="preserve">  10 062 annual water volume purchased</t>
  </si>
  <si>
    <t xml:space="preserve">Percentage  completion of Tukakgomo water reticulation. </t>
  </si>
  <si>
    <t xml:space="preserve"> 1,5ML WTW in place and abstraction point washed away.</t>
  </si>
  <si>
    <t>Procurement of contractor and 30% of Abstraction point constructed</t>
  </si>
  <si>
    <t>Skeletal water infrastructure in place</t>
  </si>
  <si>
    <t xml:space="preserve">Completion of Mamatjekele Package plant </t>
  </si>
  <si>
    <t xml:space="preserve">Percentage completion of Mamatjekele Package Plant </t>
  </si>
  <si>
    <t>20% Procurement of contractor and material.</t>
  </si>
  <si>
    <t>20% Procurement of contractor and materials</t>
  </si>
  <si>
    <t xml:space="preserve">2 Drill borehole(s), equip boreholes and water quality testing  </t>
  </si>
  <si>
    <t>The village is fully reticulated &amp; supplied water for 24hrs without payment.</t>
  </si>
  <si>
    <t>Refurbishment of Tjibeng  package plant</t>
  </si>
  <si>
    <t>Construction of Moretsele VDIP</t>
  </si>
  <si>
    <t>25% refurbishment of Thabampshe water pump station ( 2 pumps, motors and electrical panel completed and replacement of valves and testing of rising main</t>
  </si>
  <si>
    <t>Percentage  Construction of Zaaiplass Connector Pipes.</t>
  </si>
  <si>
    <t xml:space="preserve"> Testing and Commissioning </t>
  </si>
  <si>
    <t>Percentage of construction completed</t>
  </si>
  <si>
    <t>Percentage  of construction completed</t>
  </si>
  <si>
    <t>Percentage  Completion of Concrete reservoirs; Bulk Water Supply; Reticulation.</t>
  </si>
  <si>
    <t xml:space="preserve">Percentage Completion  of boreholes developed and  Refurbishment Southern Zone </t>
  </si>
  <si>
    <t xml:space="preserve"> 70%% Implementation of borehole Refurbishment Southern Zone</t>
  </si>
  <si>
    <t xml:space="preserve"> 30% Implementation of borehole Refurbishment Southern Zone</t>
  </si>
  <si>
    <t xml:space="preserve"> 45% Implementation of borehole Refurbishment Southern Zone</t>
  </si>
  <si>
    <t>To construct VIP sanitation units by June 2018 within LIM 476  Municipality (Fetakgomo area)</t>
  </si>
  <si>
    <t>Percentage Completion of Concrete reservoirs; Bulk Water Supply; Reticulation.</t>
  </si>
  <si>
    <t>60% Completion of Concrete reservoirs; Bulk Water Supply; Reticulation.</t>
  </si>
  <si>
    <t>To construct VIP sanitation units by June 2018 within LIM 476 Muniipality (Greater Tubatse area)</t>
  </si>
  <si>
    <t xml:space="preserve">Percentage completion of Command Reservoir, pump station and pipelines </t>
  </si>
  <si>
    <t>Percentage construction completed</t>
  </si>
  <si>
    <t>Percentage completion of reticulation, reservoir, stand pipes at Ga-Malekane , Masha, GaMaepa.</t>
  </si>
  <si>
    <t>15% completion of reticulation, reservoir, stand pipes at Ga-Malekane , Masha, GaMaepa.</t>
  </si>
  <si>
    <t>To complete  Zaaiplaas village reticulation</t>
  </si>
  <si>
    <t>Percentage completion of Zaaiplaas  village reticulation including rerservior &amp; bulk pipeline</t>
  </si>
  <si>
    <t>50% construction of Dindela Reservoir, 95% construction of bulk pipeline, 94% construction of pump station.</t>
  </si>
  <si>
    <t>BASIC SERVICE DELIVERY</t>
  </si>
  <si>
    <r>
      <t>80 000</t>
    </r>
    <r>
      <rPr>
        <sz val="14"/>
        <color theme="1"/>
        <rFont val="Calibri"/>
        <family val="2"/>
        <scheme val="minor"/>
      </rPr>
      <t>ℓ</t>
    </r>
    <r>
      <rPr>
        <sz val="14"/>
        <color theme="1"/>
        <rFont val="Arial"/>
        <family val="2"/>
      </rPr>
      <t xml:space="preserve"> of diesel supplied</t>
    </r>
  </si>
  <si>
    <r>
      <t>20 000</t>
    </r>
    <r>
      <rPr>
        <sz val="14"/>
        <color theme="1"/>
        <rFont val="Calibri"/>
        <family val="2"/>
        <scheme val="minor"/>
      </rPr>
      <t>ℓ</t>
    </r>
    <r>
      <rPr>
        <sz val="14"/>
        <color theme="1"/>
        <rFont val="Arial"/>
        <family val="2"/>
      </rPr>
      <t xml:space="preserve"> of diesel supplied.</t>
    </r>
  </si>
  <si>
    <r>
      <t>5000</t>
    </r>
    <r>
      <rPr>
        <sz val="14"/>
        <color theme="1"/>
        <rFont val="Calibri"/>
        <family val="2"/>
        <scheme val="minor"/>
      </rPr>
      <t>ℓ</t>
    </r>
    <r>
      <rPr>
        <sz val="14"/>
        <color theme="1"/>
        <rFont val="Arial"/>
        <family val="2"/>
      </rPr>
      <t xml:space="preserve"> petrol supplied</t>
    </r>
  </si>
  <si>
    <r>
      <t>300</t>
    </r>
    <r>
      <rPr>
        <sz val="14"/>
        <color theme="1"/>
        <rFont val="Calibri"/>
        <family val="2"/>
        <scheme val="minor"/>
      </rPr>
      <t>ℓ</t>
    </r>
    <r>
      <rPr>
        <sz val="14"/>
        <color theme="1"/>
        <rFont val="Arial"/>
        <family val="2"/>
      </rPr>
      <t xml:space="preserve"> of petrol supplied.</t>
    </r>
  </si>
  <si>
    <r>
      <t>1500</t>
    </r>
    <r>
      <rPr>
        <sz val="14"/>
        <color theme="1"/>
        <rFont val="Calibri"/>
        <family val="2"/>
        <scheme val="minor"/>
      </rPr>
      <t>ℓ</t>
    </r>
    <r>
      <rPr>
        <sz val="14"/>
        <color theme="1"/>
        <rFont val="Arial"/>
        <family val="2"/>
      </rPr>
      <t xml:space="preserve"> of oil supplied</t>
    </r>
  </si>
  <si>
    <r>
      <t>180</t>
    </r>
    <r>
      <rPr>
        <sz val="14"/>
        <color theme="1"/>
        <rFont val="Calibri"/>
        <family val="2"/>
        <scheme val="minor"/>
      </rPr>
      <t>ℓ</t>
    </r>
    <r>
      <rPr>
        <sz val="14"/>
        <color theme="1"/>
        <rFont val="Arial"/>
        <family val="2"/>
      </rPr>
      <t xml:space="preserve"> of oil supplied.</t>
    </r>
  </si>
  <si>
    <t>ACTION (Retained/Remove/ Adjust)</t>
  </si>
  <si>
    <t>REASON FOR ACTION</t>
  </si>
  <si>
    <t>Development of Water Conservation and Water Demand Management Strategy</t>
  </si>
  <si>
    <t>Adjust</t>
  </si>
  <si>
    <t>Appointment of service provider</t>
  </si>
  <si>
    <t>Target not achievable</t>
  </si>
  <si>
    <t xml:space="preserve">Upgrading of sewer Network in Groblersdal. </t>
  </si>
  <si>
    <t xml:space="preserve">To complete the line intergrity of   sewer network in Groblersdal by June 2018 </t>
  </si>
  <si>
    <t xml:space="preserve">Percentage completion of the line intergrity of   sewer network in Groblersdal </t>
  </si>
  <si>
    <t xml:space="preserve">1360m upgrade of  the sewer collector line </t>
  </si>
  <si>
    <t xml:space="preserve">100% completion of the line intergrity of   sewer network in Groblersdal </t>
  </si>
  <si>
    <t xml:space="preserve">Adjust  </t>
  </si>
  <si>
    <t>Development of technical reports</t>
  </si>
  <si>
    <t xml:space="preserve">Number of technical reports developed and submitted to DWS </t>
  </si>
  <si>
    <t>3 technical reports developed and submitted</t>
  </si>
  <si>
    <t>2 technical reports developed and submitted to DWS (Leballo South, Masakaneng )</t>
  </si>
  <si>
    <t>1 technical reports developed and submitted to DWS (Sekwati)</t>
  </si>
  <si>
    <t>Adjust target</t>
  </si>
  <si>
    <t>*100% refurbishment  of Thabampshe water pump station ( 2 pumps, motors and electrical panel completed and replacement of valves and testing of rising main)
* Installation of fencing.</t>
  </si>
  <si>
    <t>GaKomane  Water Supply Intervention</t>
  </si>
  <si>
    <t>*334 pits excavated.
*204 pit linnings completed.
* 245 units installed.</t>
  </si>
  <si>
    <t>*334 VIDP's installed. * 334 pit linnings. *334 units installed.
*Final inspection and closeout.</t>
  </si>
  <si>
    <t>100% Fencing. 100% Alignment of pumps. Testing &amp; Commissioning.</t>
  </si>
  <si>
    <t>Phashamagalanoto Water Supply Intervention</t>
  </si>
  <si>
    <t>Mohlaletsi Maroteng water supply Ext</t>
  </si>
  <si>
    <t>Ga-Moretsele (New Section) Water Supply Ext</t>
  </si>
  <si>
    <t>Mapodile Oxidation Ponds</t>
  </si>
  <si>
    <t>Magagamatala Borehole Equipping</t>
  </si>
  <si>
    <t>Rathoke Water Supply Ext</t>
  </si>
  <si>
    <t>Leeuwfontein Water Reticulation</t>
  </si>
  <si>
    <t>Zaaiplaas(Mzimdala) Borehole Equipping</t>
  </si>
  <si>
    <t>Mooihoek(Tsimanyane) Water Supply Extension</t>
  </si>
  <si>
    <t>Water supply below RDP</t>
  </si>
  <si>
    <t>Dilapilated infrastructure</t>
  </si>
  <si>
    <t>Inadequate water source</t>
  </si>
  <si>
    <t>Inadequate storage</t>
  </si>
  <si>
    <t>Inadequate infrastructure</t>
  </si>
  <si>
    <t>Thokwane Borehole equipping</t>
  </si>
  <si>
    <t>Praktiseer Extension of Water Supply</t>
  </si>
  <si>
    <t>Retain</t>
  </si>
  <si>
    <t>Delivery of Potable Water in Jane Furse Hospital and Buffelshoek</t>
  </si>
  <si>
    <t>Unrealistic project</t>
  </si>
  <si>
    <r>
      <t>10 000</t>
    </r>
    <r>
      <rPr>
        <sz val="14"/>
        <color theme="1"/>
        <rFont val="Calibri"/>
        <family val="2"/>
        <scheme val="minor"/>
      </rPr>
      <t>ℓ</t>
    </r>
    <r>
      <rPr>
        <sz val="14"/>
        <color theme="1"/>
        <rFont val="Arial"/>
        <family val="2"/>
      </rPr>
      <t xml:space="preserve"> of diesel supplied.</t>
    </r>
  </si>
  <si>
    <t>More pumps and motors converted to electricity</t>
  </si>
  <si>
    <r>
      <t>100</t>
    </r>
    <r>
      <rPr>
        <sz val="14"/>
        <color theme="1"/>
        <rFont val="Calibri"/>
        <family val="2"/>
        <scheme val="minor"/>
      </rPr>
      <t>ℓ</t>
    </r>
    <r>
      <rPr>
        <sz val="14"/>
        <color theme="1"/>
        <rFont val="Arial"/>
        <family val="2"/>
      </rPr>
      <t xml:space="preserve"> of petrol supplied.</t>
    </r>
  </si>
  <si>
    <r>
      <t>750</t>
    </r>
    <r>
      <rPr>
        <sz val="14"/>
        <color theme="1"/>
        <rFont val="Calibri"/>
        <family val="2"/>
        <scheme val="minor"/>
      </rPr>
      <t>ℓ</t>
    </r>
    <r>
      <rPr>
        <sz val="14"/>
        <color theme="1"/>
        <rFont val="Arial"/>
        <family val="2"/>
      </rPr>
      <t xml:space="preserve"> of oil supplied.</t>
    </r>
  </si>
  <si>
    <r>
      <rPr>
        <sz val="14"/>
        <color theme="1"/>
        <rFont val="Calibri"/>
        <family val="2"/>
        <scheme val="minor"/>
      </rPr>
      <t>75ℓ</t>
    </r>
    <r>
      <rPr>
        <sz val="14"/>
        <color theme="1"/>
        <rFont val="Arial"/>
        <family val="2"/>
      </rPr>
      <t xml:space="preserve"> of oil supplied.</t>
    </r>
  </si>
  <si>
    <t>Target not talking to objectives</t>
  </si>
  <si>
    <r>
      <t>10 062 M</t>
    </r>
    <r>
      <rPr>
        <sz val="14"/>
        <rFont val="Calibri"/>
        <family val="2"/>
        <scheme val="minor"/>
      </rPr>
      <t>ℓ</t>
    </r>
    <r>
      <rPr>
        <sz val="14"/>
        <rFont val="Arial"/>
        <family val="2"/>
      </rPr>
      <t xml:space="preserve"> of bulk water purchased.</t>
    </r>
  </si>
  <si>
    <t>Demand increased</t>
  </si>
  <si>
    <t>Mooihoek bulk water supply phase 4BB</t>
  </si>
  <si>
    <t>Over estimated budget</t>
  </si>
  <si>
    <t>New Project</t>
  </si>
  <si>
    <t xml:space="preserve">15 water treatment works participating in Blue Drop and 15 wastewater treatment works participating in Green Drop Certification Programme </t>
  </si>
  <si>
    <t>Action Plan  on BDS and GDS monthly report</t>
  </si>
  <si>
    <t xml:space="preserve">Target corrected </t>
  </si>
  <si>
    <t>Additional funds received to complete the project</t>
  </si>
  <si>
    <t>Retained</t>
  </si>
  <si>
    <t xml:space="preserve">140 VIP Sanitation toilets  completed </t>
  </si>
  <si>
    <t>25% construction completed</t>
  </si>
  <si>
    <t>40% construction completed</t>
  </si>
  <si>
    <t>Multi year projects funds moved to the next financial year</t>
  </si>
  <si>
    <t xml:space="preserve">Multi year projects target adjusted </t>
  </si>
  <si>
    <t>1643 VIP sanitation units</t>
  </si>
  <si>
    <t xml:space="preserve"> 1193 VIP sanitation units</t>
  </si>
  <si>
    <t xml:space="preserve">70% completion of Command Reservoir, pump station and pipelines </t>
  </si>
  <si>
    <t xml:space="preserve">65% completion of Command Reservoir, pump station and pipelines </t>
  </si>
  <si>
    <t xml:space="preserve">Praktiseer Water Reticulation </t>
  </si>
  <si>
    <t>Reticulation, Stand Pipes, Distribution lines(Booster Pump Station, High lift Pump station,WTW to be refurbished)</t>
  </si>
  <si>
    <t>Number of households provided with water</t>
  </si>
  <si>
    <t>4320 households provided with water.</t>
  </si>
  <si>
    <t>2160  households provided with water.</t>
  </si>
  <si>
    <t>Under estimated budget</t>
  </si>
  <si>
    <t xml:space="preserve">80% of (1.1km 650m DIA and 500m of 450  DIA Steel Water Pipeline ) completed </t>
  </si>
  <si>
    <t>To Construct 100% of 1.1km 650m DIA and 500m of 450  DIA Steel Water Pipeline, 3LPE, Coated and cement Mortar lined</t>
  </si>
  <si>
    <t>1,1km 650mm DIA and500m 0f  450mm DIA Steel Water Pipeline, 3LPE, Coated and cement Mortar lined</t>
  </si>
  <si>
    <t>Mooihoek Tubatse BWS Phase 4C1:1,1km 650mm DIA and 500m 0f  450mm DIA Steel Water Pipeline</t>
  </si>
  <si>
    <t>100% of (1.1km 650m DIA and 500m of 450  DIA Steel Water Pipeline, 3LPE, Coated and cement Mortar lined) constructed</t>
  </si>
  <si>
    <t>400m long, 750mm diameter pipe line and 900m long, 450mm dimeter steel pipe line</t>
  </si>
  <si>
    <t>Mooihoek Tubatse BWS Phase 4C1.2: 400m 0f  650mm DIA and 900m 0f  450mm DIA Steel Water Pipeline</t>
  </si>
  <si>
    <t>80% completion of 400m long, 750mm diameter pipe line and 900m long, 450mm dimeter steel pipe</t>
  </si>
  <si>
    <t>1 road crossing on R555, Motageng</t>
  </si>
  <si>
    <t>Mooihoek Tubatse BWS 4C 1.3: Pipe jacking</t>
  </si>
  <si>
    <t>80% Overall Completion of Road crossings.
* Jacking at Road R555 at Apies.
* Jacking at Road R555 at Fire Station.
* Jacking at Road R555 to Penge Junction.
*Jacking Railways crossin)</t>
  </si>
  <si>
    <t>Percentage of road crossings constructed</t>
  </si>
  <si>
    <t>2700, 500mm DIA and 2600,400mm DIA Steel Water Pipeline</t>
  </si>
  <si>
    <t>Mooihoek Tubatse 4C2 :2700, 500mm DIA and 2600,400mm DIA Steel Water Pipeline, 3LPE, Coated and cement Mortar lined</t>
  </si>
  <si>
    <t xml:space="preserve">*The overall progress is 80% completion.
*Steel pipe installation &amp; welding joints for 400mm Ø is 91%.
*Steel pipe installation &amp; elding joints for 500mm Ø is 83%.
*Manhole chambers 58%.
*Fittings 20%
*Completion 
*Manhole chambers 44%.
*Completion 
</t>
  </si>
  <si>
    <t xml:space="preserve">Percentage completion of 1.1km 650m DIA and 500m of 450  DIA Steel Water Pipeline% </t>
  </si>
  <si>
    <t>Percentage completion of 400m long, 750mm diameter pipe line and 900m long, 450mm dimeter steel pipe</t>
  </si>
  <si>
    <t>Percentage Construction of 2700m, 500mm DIA and 2600, 400mm DIA Steel Water Pipeline.</t>
  </si>
  <si>
    <t>To Construct 100% of Mooihoek Tubatse 2 X 10 Ml Concrete reserviors including fittings, fencing, paving &amp; kerbing.</t>
  </si>
  <si>
    <t>Percentage Construction of Mooihoek Tubatse 2 X 10 Ml Concrete reserviors including fittings, fencing, paving &amp; kerbing.</t>
  </si>
  <si>
    <t xml:space="preserve">60% conduct of conditional assessment and 0 &amp; M plan developed </t>
  </si>
  <si>
    <t xml:space="preserve">Percentage conduct of condition assessment and 0 &amp; M plan developed </t>
  </si>
  <si>
    <t>*Refurbishment of pumpstation at 100%
*Equpping of borehole at 100%
*Repairing of the rising main and gravity main at 100%
*Reticulation network at 100%
*Testing and commissioning.</t>
  </si>
  <si>
    <t xml:space="preserve">Mahlwakwena to Mapodile pipeline(Tukakgomo storage and reticulation) </t>
  </si>
  <si>
    <t>Command reservoir at Mahlwakwena is completed.</t>
  </si>
  <si>
    <t>Number of Kilometers of bulk pipeline constructed
Number of standpipes constructed</t>
  </si>
  <si>
    <t>Percentage completion of WTW and Abstarction point refurbishment.</t>
  </si>
  <si>
    <t>The existing booster pump station is vandalised.</t>
  </si>
  <si>
    <t>*40% Installation of package plant
*Excavations and preparations for installation of palisade fencing.</t>
  </si>
  <si>
    <t>The high yield borehole is equipped but producing polluted water.</t>
  </si>
  <si>
    <t>Nebo Phase 1A testing and comissioning(Water Demand Management Provisioning).</t>
  </si>
  <si>
    <t>Bulk line from GaMalekane to Jane Furse, Pumpstations, WTW and 25 ML Reservoir.</t>
  </si>
  <si>
    <t>Adjusted</t>
  </si>
  <si>
    <t xml:space="preserve">Monthly progress reports </t>
  </si>
  <si>
    <t>*Equipping and testing of 2 boreholes.
*Technical report at 100%</t>
  </si>
  <si>
    <t>Flag Boshielo WC/WD Management( Letebejane pilot project)</t>
  </si>
  <si>
    <t>Scope increased to address functionality of existing infrastructure before the meters can be installed.</t>
  </si>
  <si>
    <t>To construct 334 VIDP Sanitation units by June 2018</t>
  </si>
  <si>
    <t>Leolo Water Intervention</t>
  </si>
  <si>
    <t>Delapidated infrastructure</t>
  </si>
  <si>
    <t>One pumpstation refurbished.1500 pipeline to the two boreholes installed.</t>
  </si>
  <si>
    <t>Roll over not approved</t>
  </si>
  <si>
    <t>To construct 100% of  one 200kl elevated steel tank and the 3000m length of 65mm diameter pipeline June 2018</t>
  </si>
  <si>
    <t>Number of oxidation ponds refurbished.</t>
  </si>
  <si>
    <t>To construct 100% of elevated steel tank  and booster pump station by June 2018</t>
  </si>
  <si>
    <t xml:space="preserve"> Construction of the steel reservoir at 90%. Construction of the booster pump house at 80%. </t>
  </si>
  <si>
    <t xml:space="preserve">To finalize  Nkadimeng: Phase 9 to 11 (Makhuduthamakga) - Ditlabaneng, Letlhabile,Tshatane, Sebetsane, Kgoalane &amp; MAtseben`9E </t>
  </si>
  <si>
    <t>To  provide Petrol consistently to petrol driven machines by June 2018</t>
  </si>
  <si>
    <t>To  provide Oil consistently to  diesel and petrol driven machines by June 2018</t>
  </si>
  <si>
    <t>New project</t>
  </si>
  <si>
    <t>No activity</t>
  </si>
  <si>
    <t>To construct Ga Moloi Water Supply water supply by June 2018.</t>
  </si>
  <si>
    <t>To construct  Sekwati Reticulation upgrade Phase 4 by June 2018</t>
  </si>
  <si>
    <t>To construct  Command Reservoir, pump station and pipelines at GaMaphopha by June 2018.</t>
  </si>
  <si>
    <t>To provide 4320 Praktiseer households with Water Reticulation by June 2018.</t>
  </si>
  <si>
    <t xml:space="preserve">Litagation process concluded and funds we initialy allocated to VIP Ephraim Mogale </t>
  </si>
  <si>
    <t xml:space="preserve">To develop and submit Technical reports to DWS by June 2018 </t>
  </si>
  <si>
    <t>To construct 80% of 400m long, 750mm diameter pipe line and 900m long, 450mm dimeter steel pipe line by June 2018.</t>
  </si>
  <si>
    <t>To construct  100% Mooihoek Tubatse Phase4C1.3  road crossing using pipe jacking method by June 2018</t>
  </si>
  <si>
    <t>To Construct 100% of Mooihoek Tubatse 4C2:2700m, 500mm DIA and 2600m,400mm DIA Steel Water Pipeline by June 2018.</t>
  </si>
  <si>
    <t>Number of bulk water meters installed.</t>
  </si>
  <si>
    <t>100% of Mooihoek/Tubatse Bulk Water completed ( Phase 4d 3500m 650mm DIA and 1500, 450mm DIA steel water pipeline, installation of chambers and fittings)</t>
  </si>
  <si>
    <t>To finalize  construction of Zaaiplass water reticulation by June 2018.</t>
  </si>
  <si>
    <t>ADJUSTED BUDGET 2017-18</t>
  </si>
  <si>
    <t>95% Construction of Sekwati Reticulation upgrade Phase 4</t>
  </si>
  <si>
    <t>100% Construction of Sekwati Reticulation upgrade Phase 6</t>
  </si>
  <si>
    <t>95% Construction of reticulation lines at Morgenzon and Stad Van Masleroem; Gravity main, installation of street taps.</t>
  </si>
  <si>
    <t>100% Construction of reticulation lines at Morgenzon and Stad Van Masleroem; Gravity main, installation of street taps.</t>
  </si>
  <si>
    <t>Multi year project</t>
  </si>
  <si>
    <t>70% , 2 X 5 Ml concrete reservoir constructed(35% of each reservior constructed)</t>
  </si>
  <si>
    <t>40% Construction of Reservoirs (20% of each reservoir constructed</t>
  </si>
  <si>
    <t>70% Construction of Reservoirs (35% of each reservior constructed)</t>
  </si>
  <si>
    <t xml:space="preserve">100% (100%bulk pipeline constructed   and 100%reservoir completed).                                     </t>
  </si>
  <si>
    <t>100% of (completion of 400m long, 750mm diameter pipe line and 900m long, 450mm dimeter steel pipe)</t>
  </si>
  <si>
    <t>55% of (completion of 400m long, 750mm diameter pipe line and 900m long, 450mm dimeter steel pipe)</t>
  </si>
  <si>
    <t>80% of (completion of 400m long, 750mm diameter pipe line and 900m long, 450mm dimeter steel pipe)</t>
  </si>
  <si>
    <t>90% of (Overall Completion of Road crossings.
* Jacking at Road R555 at Apies.
* Jacking at Road R555 at Fire Station.
* Jacking at Road R555 to Penge Junction.
*Jacking Railways crossin)</t>
  </si>
  <si>
    <t>100% of ( Overall Completion of Road crossings.
* Jacking at Road R555 at Apies.
* Jacking at Road R555 at Fire Station.
* Jacking at Road R555 to Penge Junction.
*Jacking Railways crossin)</t>
  </si>
  <si>
    <t>100% of (Overall Completion of Road crossings.
* Jacking at Road R555 at Apies.
* Jacking at Road R555 at Fire Station.
* Jacking at Road R555 to Penge Junction.
*Jacking Railways crossin)</t>
  </si>
  <si>
    <t>100% of (Construction of Mooihoek Tubatse 4C2:2700, 500mm DIA and 2600, 400mm DIA Steel Water Pipeline, Installation of chambers fittings)</t>
  </si>
  <si>
    <t>90% of (Construction of Mooihoek Tubatse 4C2:2700, 500mm DIA and 2600, 400mm DIA Steel Water Pipeline, Installation of chambers fittings)</t>
  </si>
  <si>
    <t>5% Construction of Mooihoek Tubatse 2 X 10 Ml Concrete reserviors including fittings, fencing, paving &amp; kerbing. (2,5% of each 10Ml reservior constructed)</t>
  </si>
  <si>
    <t>2,5% Construction of Mooihoek Tubatse 2 X 10 Ml Concrete reserviors including fittings, fencing, paving &amp; kerbing.(1.25% of each 10Ml reservior completed)</t>
  </si>
  <si>
    <t>5% Construction of Mooihoek Tubatse 2 X 10 Ml Concrete reserviors including fittings, fencing, paving &amp; kerbing.(2,5% of each 10Ml reservior constructed)</t>
  </si>
  <si>
    <t xml:space="preserve">30% Installation of pumps mechanical 20% electrical fittings.
</t>
  </si>
  <si>
    <t xml:space="preserve">15% Installation of pumps mechanical 20% electrical fittings.
</t>
  </si>
  <si>
    <t xml:space="preserve">*20% of bulk pipeline contruct 30% manholes                                     </t>
  </si>
  <si>
    <t xml:space="preserve">*20% Bulk pipes 20% contruction of manhole                                     </t>
  </si>
  <si>
    <t>20% O&amp;M plan
 0% condition assesment draft of IWS infrastructure developed</t>
  </si>
  <si>
    <t>30% O&amp;M plan  0% conditional assesment draft of IWS infrastructure developed</t>
  </si>
  <si>
    <t>100% completion of Tukakgomo water reticulation(1000m) ; refurbishment of rising main  to high lift pumpstation, river abstraction point upgrading ; 2 existing borehole tested and equipped, and refurbishment of the highlift pumpstation and the low lift pumpstation.</t>
  </si>
  <si>
    <t>*Refurbishment of pumpstations at 20%
*Equpping of borehole at 40%
*Repairing of the rising main and gravity main at 20%
*Reticulation network at 10%</t>
  </si>
  <si>
    <t xml:space="preserve">*100% Construction of 639kl elevated steel tank.
* Construction of 1.8km rising main.
*Construction of 6.23km internal reticulation.
*Installation of 29 standpipes.
</t>
  </si>
  <si>
    <t xml:space="preserve">*Construction of 639kl elevated steel tank at 100%.
* Construction of 1.8km rising main completed.
*Construction of 6.3km internal reticulation completed.
*Installation of 29 standpipes.
</t>
  </si>
  <si>
    <t>FINAL ADJUSTED</t>
  </si>
  <si>
    <t>100% of Upgrading of Abstraction point, 1200m  installation rising main from borehole to res and Equiping/testing of borehole, Upgrading of WTW, Upgrading of the pumpstation,  1000m of basic reticulation ,refurbish the rising main from WTW to the reservoir, Electrical &amp; Mech for pumstation completed.</t>
  </si>
  <si>
    <t>*Refurbishment of  WTW at 70%.
*Equipping of borehole at 80%
*Refurbishment of the abstraction point 50%
*Reticulation network at 40%(400m).</t>
  </si>
  <si>
    <t>*Refurbishment of Boschkloof WTW at 100%.
*Equipping of borehole at 100%
*Refurbishment of the abstraction point 100%
*Reticulation network at 100%(1000m).
*Refurbishment of rising main from WTW to the reservoir 100%
*Installation of 1200m rising main from borehole.
*Refurbishment of pumpstation 100%.
* Electrical &amp; Mech for pumstation completed.
*Testing and commissioning.</t>
  </si>
  <si>
    <t xml:space="preserve">*Borehole equipping at 50%.
*Footing for storage.
</t>
  </si>
  <si>
    <t>*Refurbishing of existing borehole at 100%.
*Erection of 400kl steel tank.
*Connecting the existing rising main to newly constructed steel tank.</t>
  </si>
  <si>
    <t>*100% Installation of package plant
*100% installation of palisade fencing.
*100% installation of transformer.
*Testing and commissioning.</t>
  </si>
  <si>
    <t xml:space="preserve">Adjusted </t>
  </si>
  <si>
    <t>Scope breakdown added</t>
  </si>
  <si>
    <t>100% completion of technical report for Jane Furse RDP Package Plant , Drilling, testing and equipping of borehole;excavations of 600m rising main.</t>
  </si>
  <si>
    <t xml:space="preserve">*Repositioning of steel tank at 80%.
*Excavations for reticulation at 594m..
*Excavations for rising main at 60%.
</t>
  </si>
  <si>
    <t>*Appointment of contractor.
*Site establishment and clearing, material on site.
*1km of excavation done for rising main.</t>
  </si>
  <si>
    <t xml:space="preserve">*Borehole equipping at 99%.
*1000m rising main installed.
*Installation of 74kl steel tank completed.
*Testing and commissioning
</t>
  </si>
  <si>
    <t>Target not achievable, Scopen breakdown added</t>
  </si>
  <si>
    <t xml:space="preserve">*Drilling, testing of three boreholes. </t>
  </si>
  <si>
    <t>*No Activity(Awaiting commissioning of PH1A.</t>
  </si>
  <si>
    <t>*Boreholes drilling and testing at 100 %.
*Boreholes Equiping at 0%.
*2000m Excavations for rising main.
*2000m Pipeline installation .</t>
  </si>
  <si>
    <t>*Electrical pumps.
*Eskom connections
*Construction of 5040m uPVC rising main constructed.
*Testing &amp; Commissioning.</t>
  </si>
  <si>
    <t>*Testing and equipping of borehole at 60%
*Excavations at 40% for rising main.
*1km Rising main  installed.</t>
  </si>
  <si>
    <t>*Rising main installation at 100%(1000m).
*Testing and commissioning.</t>
  </si>
  <si>
    <t xml:space="preserve">*Refurbishment of existing storage at 60%.
*Testing, equiping of borehole at 100%
* 600m Installation of rising main.
*Excavations for rising main at 80%.
*Construction of a rising main at 60%
</t>
  </si>
  <si>
    <t xml:space="preserve">*Construction of 1000m rising main at 100%.
*Installation of 7 comkmunal standpipes.
*Eskom connections.
*Testing and commissioning.
</t>
  </si>
  <si>
    <t xml:space="preserve">*Installation of 5x 10kl JOJO Tanks.
*Installation of 9km reticulation.
*Installation of 481 meters.
*Provisioning of WC/WD Management Plan.
*Effecting Pressure Management Zones
</t>
  </si>
  <si>
    <t>*100% Testing of existing borehole.
*One package plant installed at Tjibeng .
*Refurbishment of existing fence.</t>
  </si>
  <si>
    <t>*60% installation of package plant.
*Testing of existing borehole.</t>
  </si>
  <si>
    <t>*Refurbishment of existing fencing.
*100% intallation of package plant</t>
  </si>
  <si>
    <t xml:space="preserve">*Site Establishment.
*Clearing, Setting out, material on site.
*Borehole drilling,equipping and testing at 60%
</t>
  </si>
  <si>
    <t xml:space="preserve">*Equipping of three boreholes.
*Construction of 3,5 km rising main.
*Business plan finalized for package plant.
</t>
  </si>
  <si>
    <t>50% refurbishment of Thabampshe water pump station ( 2 pumps, motors and electrical panel completed and replacement of valves and testing of rising main</t>
  </si>
  <si>
    <t>*100% source development.</t>
  </si>
  <si>
    <t>*Installation of solar panels on the pump station.</t>
  </si>
  <si>
    <t xml:space="preserve">*Drilling, Testing  of borehole.
*Installation of 1km rising main.
</t>
  </si>
  <si>
    <t>*Installation of 4km rising main.
*Erection of 4x 10 000kl jojo tanks.
*2 communal standpipes.</t>
  </si>
  <si>
    <t>*1,5km of 75mm diameter reticulation network.
*0,8km of 90mm diameter rising main.
*Two steel tanks Tanks(450 and 200kl).</t>
  </si>
  <si>
    <t>*3,5km of 75mm diameter reticulation network.
*1,2km of 90mm diameter rising main.
*Two steel Tanks erected and completed.
*Borehole equipped and tested at 100%</t>
  </si>
  <si>
    <t xml:space="preserve">*2km rising main, two elevated steel tanks installed, Construction of 1km reticulation; installation of 12 standpipes .
</t>
  </si>
  <si>
    <t xml:space="preserve">*Eskom connections.
*Testing &amp; Commissioning
</t>
  </si>
  <si>
    <t>No Activity</t>
  </si>
  <si>
    <t xml:space="preserve"> *Construction of the steel reservoir at 100%. Construction of the booster pump house at 100%. 
*Connection of the existing rising main.
*Eskom connection
*Testing &amp; Commissioning</t>
  </si>
  <si>
    <t>*Construction of 2,5km of rising main. 
*Construction of 3 borehole pump houses and palisade fencing at 100%.
*Eskom connections.</t>
  </si>
  <si>
    <t>*Energising.
Testing &amp; Commissioning.</t>
  </si>
  <si>
    <t>*100% steel tank installed
*Eskom connections
*10 standpipes completed.
*Testing ans commissioning completed.</t>
  </si>
  <si>
    <t>Completion Certificate</t>
  </si>
  <si>
    <t>Monthly Report</t>
  </si>
  <si>
    <t xml:space="preserve">Technical report </t>
  </si>
  <si>
    <t>Geohydrological studies</t>
  </si>
  <si>
    <t>Scoping report</t>
  </si>
  <si>
    <t>Monthly report</t>
  </si>
  <si>
    <t>Monthly progress report</t>
  </si>
  <si>
    <t>Notice letter</t>
  </si>
  <si>
    <t>Practical completion certificate</t>
  </si>
  <si>
    <t xml:space="preserve">Monthly Report </t>
  </si>
  <si>
    <t>Completion certificate</t>
  </si>
  <si>
    <t>700 registered sanitation incidents resolved within 14 days</t>
  </si>
  <si>
    <t>7000 registered water incidents resolved within 14 days</t>
  </si>
  <si>
    <t>9.6 Ml delivery of Potable Water in Jane Furse Hospital and Buffelshoek</t>
  </si>
  <si>
    <t>525 registered sanitation incidents resolved within 14 days</t>
  </si>
  <si>
    <t>5250 registered water incidents resolved within 14 days</t>
  </si>
  <si>
    <t>7.2 Ml delivery of Potable Water in Jane Furse Hospital and Buffelshoek</t>
  </si>
  <si>
    <t>40 000ℓ of diesel supplied annually.</t>
  </si>
  <si>
    <t>400ℓ of petrol supplied annually.</t>
  </si>
  <si>
    <t>300ℓ of oil supplied annually.</t>
  </si>
  <si>
    <t xml:space="preserve">450 of registered M &amp; E incidents within 14 days </t>
  </si>
  <si>
    <t xml:space="preserve">337.5 of registered M &amp; E incidents within 14 days </t>
  </si>
  <si>
    <t xml:space="preserve">  7546 annual water volume purchased</t>
  </si>
  <si>
    <t>1 295 VIP Sanitation units constructed</t>
  </si>
  <si>
    <t xml:space="preserve">383 VIP Sanitation toilets  completed </t>
  </si>
  <si>
    <t xml:space="preserve">Final handover of the 224 VIP Sanitation </t>
  </si>
  <si>
    <t>859 VIP Sanitation units constructed</t>
  </si>
  <si>
    <t xml:space="preserve">23 VIP Sanitation toilets  completed </t>
  </si>
  <si>
    <t>70% completion of Zaaiplaas  village reticulation including rerservior &amp; bulk pipeline</t>
  </si>
  <si>
    <t>60% construction of Dindela Reservoir, 95% construction of bulk pipeline, 94% construction of pump station.</t>
  </si>
  <si>
    <t>70% construction of Dindela Reservoir, 95% construction of bulk pipeline, 94% construction of pump station.</t>
  </si>
  <si>
    <t xml:space="preserve">220 VIP Sanitation toilets  completed </t>
  </si>
  <si>
    <t>50% construction completed ( bulk pipeline, reservior , WTW slow sand filter and chambers )</t>
  </si>
  <si>
    <t>100% construction completed (pipe work, stand pipes, boreholes , storage Tank , Package Plant and Valve Chamber)</t>
  </si>
  <si>
    <t>70% construction completed (pipe work, concrete chambers and Reservoir construction)</t>
  </si>
  <si>
    <t xml:space="preserve">50% construction completed (reticulation pipelines , WTW pump station and air valve chambers) </t>
  </si>
  <si>
    <t>100% Completion of Concrete reservoirs; Bulk Water Supply; standpipes , boreholes and chambers</t>
  </si>
  <si>
    <t>50% construction completed ( bulk pipeline, reservior , pump house and chambers )</t>
  </si>
  <si>
    <t>70% construction completed</t>
  </si>
  <si>
    <t xml:space="preserve">1643 VIP Sanitation toilets  completed </t>
  </si>
  <si>
    <t>70% Completion  of boreholes developed and  Refurbishment Southern Zone (drilling of boreholes, pipe lying and chambers)</t>
  </si>
  <si>
    <t>100% Completion of Concrete reservoirs; Bulk Water Supply; Reticulation ( testing and completion of snaglist)</t>
  </si>
  <si>
    <t xml:space="preserve">70% completion of Command Reservoir, pump station and pipelines ( upgrading of pump station , electrical and installation of pumps, 5 ml reservoir and pipeline ) </t>
  </si>
  <si>
    <t xml:space="preserve">25% construction completed ( Pipe laying and manhole chambers) </t>
  </si>
  <si>
    <t>20% construction completed</t>
  </si>
  <si>
    <t xml:space="preserve">litigation </t>
  </si>
  <si>
    <t>100% completion of reticulation, reservoir, stand pipes at Ga-Malekane , Masha, GaMaepa (pipeline , standpipes , storage reservoirs , pump house,  chambers, boreholes and pumstation transformer)</t>
  </si>
  <si>
    <t>70% completion of reticulation, reservoir, stand pipes at Ga-Malekane , Masha, GaMaepa.</t>
  </si>
  <si>
    <t>100% completion of reticulation, reservoir, stand pipes at Ga-Malekane , Masha, GaMaepa.</t>
  </si>
  <si>
    <t>VIP Sanitation programme phase 2.1</t>
  </si>
  <si>
    <t xml:space="preserve">ADJUSTED 2017/2018 SERVICE DELIVERY BUDGET AND IMPLEMENTATION PLAN: </t>
  </si>
  <si>
    <t>Construction of Mooihoek Tubatse 4H 2 X 10 Ml Concrete reserviors including fittings, fencing, paving &amp; kerbing.</t>
  </si>
  <si>
    <t>To upgrade Roosenekal WWTW by June 2018</t>
  </si>
  <si>
    <t>WWTW upgrade</t>
  </si>
  <si>
    <t>100% Upgrading and Extension of Roosenekal WWTW</t>
  </si>
  <si>
    <t>50% Upgrading and Extension of Roosenekal WWTW</t>
  </si>
  <si>
    <t>20% Upgrading and Extension of Roosenekal WWTW</t>
  </si>
  <si>
    <t>To complete 100%  Tukakgomo water intervention and refurbishment by June 2018</t>
  </si>
  <si>
    <t>Financial and human resource</t>
  </si>
  <si>
    <t>Reticulated water supply</t>
  </si>
  <si>
    <t>Improved access to safe, reliable drinking water.</t>
  </si>
  <si>
    <t>Target not achievable
Objective corrected</t>
  </si>
  <si>
    <t>To construct 1,8km of bulk pipeline; 6,23km reticulation and 29 standpipes by June 2018</t>
  </si>
  <si>
    <t>*Appointment of Contractor. Site Establishment.
*Clearing, Setting out, material on site.
*Location and geotech for the elevated steel tank.
*Excavations for  rising main(500m).
*Excavations for internal reticulation(1km).</t>
  </si>
  <si>
    <t>To complete 100% of Upgrading of Abstraction point by June 2018.</t>
  </si>
  <si>
    <t>Source Identified</t>
  </si>
  <si>
    <t>To construct 100% of rising main and reticulation by June 2018</t>
  </si>
  <si>
    <t>*100% Refurbishment of 6,2km rising main from the source to reservoir.
*100% Refurbishment of the fountain.
*100% Refurbishment of 340kl concrete reservoir.
*Construction of 5,935km of reticulation.</t>
  </si>
  <si>
    <t>*50% Refurbishment of rising main(3,1km) from the source to reservoir.
*100% Refurbishment of the fountain.
*60% Refurbishment of 340kl concrete reservoir.</t>
  </si>
  <si>
    <t>*100% Refurbishment of rising main(6,2km) from the source to reservoir.
*100% Refurbishment of the fountain.
*100% Refurbishment of 340kl concrete reservoir.
*Testing and Commissioning</t>
  </si>
  <si>
    <t>To complete 100% of Rutseng water supply intervention by June 2018</t>
  </si>
  <si>
    <t>Percentage Completion of Phiring water intervention</t>
  </si>
  <si>
    <t>To complete 100% of Mamatjekele Package Plant  by June 2018</t>
  </si>
  <si>
    <t>Packaged plant</t>
  </si>
  <si>
    <t>To complete 100%  of technical report for Jane Furse RDP Package Plant , 100% completion of risnig main and storage by June 2018.</t>
  </si>
  <si>
    <t xml:space="preserve"> To construct 100% of basic reticulation at Apel Cross by June 2018</t>
  </si>
  <si>
    <t>To complete 100% of Moretsele water reticulation by June 2018</t>
  </si>
  <si>
    <t>Bulk Provisioning</t>
  </si>
  <si>
    <t>Percentage completion of Moretsele Water Rising Main.</t>
  </si>
  <si>
    <t>To complete 100% of water tight testing of 0.5ML reservoir in Mashishing, pressure test and disinfection of existing outket for reuse,install required fittings and further extension of the existing reservoir, equitable distribution/resource balance of water by June 2018.</t>
  </si>
  <si>
    <t>WC/WD Management Provisioning</t>
  </si>
  <si>
    <t xml:space="preserve">*Site Establishment.
*Clearing, Setting out, material on site.
</t>
  </si>
  <si>
    <t>100% development of water source and preparation of  Technical Report for reticulation of Uitspanning by June 2018.</t>
  </si>
  <si>
    <t>100% development water source and preparation of Technical Report at villages around Madibong village by June 2018.</t>
  </si>
  <si>
    <t>100%  development of 3 boreholes,Electrical pumps, and rising main by June 2018.</t>
  </si>
  <si>
    <t>To complete 100% of Diphaganeng by June 2018.</t>
  </si>
  <si>
    <t>To construct 100% Rathoke Water Supply Supply by June 2018.</t>
  </si>
  <si>
    <t>To construct 100% of pipeline ,storage and installation of meters by June 2018.</t>
  </si>
  <si>
    <t>To install 100% of  package plant in Tjibeng by June 2018.</t>
  </si>
  <si>
    <t>100% development of water source and install rising main at Maebe by June  2018</t>
  </si>
  <si>
    <t>Onsite sanitation, health hygiene &amp; user education</t>
  </si>
  <si>
    <t>Improved access to safe, reliable sanitation service</t>
  </si>
  <si>
    <t>To complete 100% of refurbishment of Thabampshe pump station by June 2018.</t>
  </si>
  <si>
    <t>100% source development and installation of solar panels on pump station by June 2018</t>
  </si>
  <si>
    <t>To complete 100% of Gakomane supply intervention by June 2018.</t>
  </si>
  <si>
    <t>To construct 100% of water supply intervention at Phashamagalanoto by June 2018</t>
  </si>
  <si>
    <t>* 3,8km of reticulation network and gravity main.
*0.6km of 90mm diameter rising main.</t>
  </si>
  <si>
    <t>*Installation of  one 252kl elevated steel tank.
*Installation of 32 standpipes.
*Eskom connections
*Testing &amp; Commissioning.</t>
  </si>
  <si>
    <t>* 1,2Km length of rising main.
* Base for the pumphouse</t>
  </si>
  <si>
    <t>*0ne 254kl elevated steel tank installed at 100%.
* 1,4km rising main.
*Concrete pumphouse completed.
*1,033km reticulation constructed.
*??? Standpipes installed.
*Installation of ??? Stanpipes.</t>
  </si>
  <si>
    <t>To construct 100% of pipelines and storage at GaMoretsele by June 2018</t>
  </si>
  <si>
    <t>*1km of reticulation network .
*0.3km of 90mm diameter rising main.
*Installation of 73kl steel tank @ 30%</t>
  </si>
  <si>
    <t>*3,5km of 75mm diameter reticulation network .
*0,5km of 90mm diameter rising main.
*Testing and Commisioning</t>
  </si>
  <si>
    <t>Monthly Report.</t>
  </si>
  <si>
    <t>To construct 100% of pipelines and storage at Thokwane by June 2018</t>
  </si>
  <si>
    <t>To construct 100% of pipelines and storage at Praktiseer by June 2018</t>
  </si>
  <si>
    <t>100%  Refurbishment of two oxidation ponds by June 2018.</t>
  </si>
  <si>
    <t>Halted</t>
  </si>
  <si>
    <t>Legal documents</t>
  </si>
  <si>
    <t>To construct 100% of pipeline and storage by June 2018</t>
  </si>
  <si>
    <t>To refurbish 100% of existing infrastructure and complete water reticulation network by June 2018</t>
  </si>
  <si>
    <t>To construct 100% of  pipeline and reticulation by June 2018</t>
  </si>
  <si>
    <t>*3,368km of pipeline installed.
*60 % of steel tank erected.
*1,595km rising main installed.
*Drilling and equipping of borehole completed</t>
  </si>
  <si>
    <t>To construct 100% of reticulation extension and installation of meters by June 2018</t>
  </si>
  <si>
    <t>To test and commission bulk pipeline from Ga Malekana – to Jane Furse</t>
  </si>
  <si>
    <t>Nebo BWS PHASE1A Commissioning pipeline from Ga Malekana – to Jane Furse</t>
  </si>
  <si>
    <t>80% Nebo Phase1A pipeline completed .</t>
  </si>
  <si>
    <t xml:space="preserve">Percentage  of pipeline tested and commissioned                              </t>
  </si>
  <si>
    <t>100% pipeline tested and commisioned</t>
  </si>
  <si>
    <t xml:space="preserve">85% of  pressure testing of pipeline completed </t>
  </si>
  <si>
    <t xml:space="preserve">100% of  pressure testing of pipeline completed </t>
  </si>
  <si>
    <t>Inadequate funding</t>
  </si>
  <si>
    <t>Annual target adjusted</t>
  </si>
  <si>
    <t>Reduced budget</t>
  </si>
  <si>
    <t>Unrealistic target and reduced target</t>
  </si>
  <si>
    <t xml:space="preserve">Number of  registered sanitation incidents resolved within 14 days </t>
  </si>
  <si>
    <t xml:space="preserve">Number of registered water incidents resolved within 14 days </t>
  </si>
  <si>
    <t xml:space="preserve">Number of Ml tankering services rendered in Jane Furse Hospital and Bufelshoek </t>
  </si>
  <si>
    <t>Number of registered M &amp; E incidents resolved within 14 days</t>
  </si>
  <si>
    <t>Percentage completion of source
and of Kilometers of pipeline constructed</t>
  </si>
  <si>
    <t>*100% Refurbishment of existing borehole.
*100% Erection of 400kl steel tank.
*100% Connecting the existing rising main to newly constructed steel tank.</t>
  </si>
  <si>
    <t xml:space="preserve">*100% completion of Mamatjekele Package Plant
</t>
  </si>
  <si>
    <t>100% completion of Jane Furse RDP Package Plant , Drilling, testing and equipping of borehole;100% construction of 600m rising main, 100% connection to the existing RDP network,100% installation of concrete pumphouse, 100% installation of 4x10kl jojo tanks.</t>
  </si>
  <si>
    <t>Percentage completion of Jane Furse RDP Package Plant , Drilling, testing and equipping of borehole; construction of 600m rising main, connection to the existing RDP network, installation of concrete pumphouse, installation of 4x10kl jojo tanks.</t>
  </si>
  <si>
    <t>*100%Construction of 600m rising main
*100% Connection to the existing RDP network.
*100% Installation of concrete pumphouse.
*100% installation of 4x10kl jojo tanks.
*Eskom connections.
*Testing and Commissioning.</t>
  </si>
  <si>
    <t>*Percentage completion of  240m of rising main , 594m of basic reticulation completed and 12 communal standpipes</t>
  </si>
  <si>
    <t>*Construction of 240m of rising completed.
*594m of basic reticulation completed
*Relocation of existing elevated tank at 100%
* 12 communal standpipes</t>
  </si>
  <si>
    <t>*100%  completion of 240m of rising main,.
100% completion of 594m of basic reticulation, 100% Relocation of existing elevated tankat and 12 communal standpipes</t>
  </si>
  <si>
    <t>*100% completion of Moretsele Water Rising Main. 
(Drilling, testing and equipping of 2 boreholes, Installation of 74kl steel tank, Construction of 1000m rising main).</t>
  </si>
  <si>
    <t>Percentage completion of Nebotesting and  commissioning .</t>
  </si>
  <si>
    <t xml:space="preserve">100% completion of Nebotesting and  commissioning .
(100% of water tight testing of 0.5ML reservoir in Mashishing.
*100% Pressure test and disinfection of existing outket for reuse.
*100% Install required fittings and further extension of the existing reservoir'
*100% Equitable distribution/resource balance of water </t>
  </si>
  <si>
    <t>*100% of water tight testing of 0.5ML reservoir in Mashishing.
*Pressure test and disinfection of existing outket for reuse.
*Install required fittings and further extension of the existing reservoir'
*Equitable distribution/resource balance of water .</t>
  </si>
  <si>
    <t>Number of boreholes drilled and tested and technical report compiled</t>
  </si>
  <si>
    <t>2 boreholes drilled and tested and 1 technical report compiled.</t>
  </si>
  <si>
    <t>*Approval of Technical report by DWS.</t>
  </si>
  <si>
    <t>Number of boreholes drilled and tested.</t>
  </si>
  <si>
    <t>3 boreholes drilled and tested.</t>
  </si>
  <si>
    <t>Percentage completion of boreholes, drilling and testing, rising main, installation of concrete pump houses and Eskom connection.</t>
  </si>
  <si>
    <t>100% completion of boreholes, drilling and testing,  (5,040km )rising main, installation of concrete pump houses and Eskom connection.</t>
  </si>
  <si>
    <t>Percentage completion of rising main, source development , installation of concrete pump houses and  eskom connection</t>
  </si>
  <si>
    <t>100% completion of rising main, source development , installation of concrete pump houses and  eskom connection</t>
  </si>
  <si>
    <t>Percentage completion of boreholes testing and equiping,refurbusment of existing tank, rising main and communal standpipes.</t>
  </si>
  <si>
    <t>100% completion of boreholes testing and equiping,refurbusment of existing tank, rising main(1km) and communal standpipes (7).</t>
  </si>
  <si>
    <t xml:space="preserve">*100% Installation of 5x 10kl JOJO Tanks,
 Installation of 9km reticulation,Installation of 481 meters,
Provisioning of WC/WD Management Planand Effecting Pressure Management Zones
</t>
  </si>
  <si>
    <t xml:space="preserve">* Praparation for Installation of 5x 10kl JOJO Tanks.
*Installation of 4km reticulation.
*Installation of 200 meters.
</t>
  </si>
  <si>
    <t xml:space="preserve">Percentage Installation of  JOJO Tanks,
 Installation of  reticulation,Installation of  meters,
Provisioning of WC/WD Management Planand Effecting Pressure Management Zones
</t>
  </si>
  <si>
    <t>Percentage Testing of existing borehole.
*One package plant installed at Tjibeng .
*Refurbishment of existing fence.</t>
  </si>
  <si>
    <t>* 100% completion of 3 boreholes drilled, tested and equipped.
*100% Installation of 3,5 km rising main.
*Business Plan finalized for installation of package plant.</t>
  </si>
  <si>
    <t>Percentage completion of boreholes drilled, tested and equipped,
Installation of  rising main.
*Business Plan finalized for installation of package plant.</t>
  </si>
  <si>
    <t>Percentage refurbishment of Thabampshe water pump station ( 2 pumps, motors and electrical panel and replacement of valves and testing of rising main )
Installation of fence</t>
  </si>
  <si>
    <t>*100% Installation of solar panels on the pump station.
*100% Source development.</t>
  </si>
  <si>
    <t>Percentage  Installation of solar panels on the pump statatopn and Source development.</t>
  </si>
  <si>
    <t>Percentage completion of drilling, Testing and Equipping of borehole, Installation of rising main,
Erection of jojo tanks and 
 Communal standpipes.</t>
  </si>
  <si>
    <t>*100% completion of drilling, Testing and Equipping of borehole.
*100% Installation of 4km rising main.
*100% Erection of 4x 10 000kl jojo tanks.
*2 communal standpipes.</t>
  </si>
  <si>
    <t>*100% Drilling, testing &amp; Equipping of 2 borehole. 
*100% competion 5,7240km of  reticulation network.
*100% completion of 700m of  rising main.
*100% Installation of  one 252kl elevated steel tank.
*100% Installation of 32 standpipes</t>
  </si>
  <si>
    <t>Percentage competion of  Drilling, testing &amp; Equipping of  borehole,
 reticulation network.
 rising main,elevated steel  and Installation standpipes</t>
  </si>
  <si>
    <t>100% construction of  254kl elevated steel tank
100% construction of 1,400 km rising main,
100% , Refurbishment of the existing borehole(concrete pumphouse), 100% Construction of 1,033 Km reticulation, 100% Installation of 8 Stand pipes.</t>
  </si>
  <si>
    <t>Percentage construction of  elevated steel tank,
construction of  rising main,
Refurbishment of the existing borehole(concrete pumphouse),  reticulation and Stand pipes.</t>
  </si>
  <si>
    <t xml:space="preserve">*Percentage completion of Drilling &amp; Equipping of borehole, completion of reticulation network, completion  rising main and 
 Installation steel tank
</t>
  </si>
  <si>
    <t>*100% competion 3,5km of 75mm  reticulation network.
*100% competion of 1,2km of 90mm  rising main.
*Four Jojo Tanks erected.</t>
  </si>
  <si>
    <t>*Percentage competion   reticulation network,rising mainand Number of Jojo Tanks erected.</t>
  </si>
  <si>
    <t>100% construction of  2km rising main. 100% installation of elevated steel tanks, 100%  Drilling,testing and equipping of two boreholes, 100% Construction of 1km reticulation and  installation of 12 standpipes.</t>
  </si>
  <si>
    <t xml:space="preserve">*100%  completion of Drilling &amp; Equipping of borehole.
*100% completion of 3,5km of 75mm  reticulation network .
*100% completion of 0,5km rising main.
*100% Installation of 74kl steel tank
</t>
  </si>
  <si>
    <t>Percentage construction of  rising main, installation of elevated steel tanks,  Drilling,testing and equipping of boreholes,  Construction of reticulation and Number of standpipes  installed.</t>
  </si>
  <si>
    <t>100% completion of Drilling, testing &amp; equipping of 1 borehole. 100% completion of  5km rising main and 100% installation of  4x 10kl jojo tanks</t>
  </si>
  <si>
    <t xml:space="preserve">Percentage completion of Drilling, testing &amp; equipping ,rising main and installation of jojo tanks. </t>
  </si>
  <si>
    <t>100% completion of Booster pumpstation, 100% Installation of 1ML elevated steel tank, 100% connection to the existing rising main constructed.</t>
  </si>
  <si>
    <t>Percentage completion of Booster pumpstation,  elevated steel tank and connection to the existing rising main constructed.</t>
  </si>
  <si>
    <t>100% completion of Drilling, testing &amp; Equipping of 3 boreholes, 100%  2,5km rising main, 100% completion of Concrete pumphouse , 100% completion of palisade</t>
  </si>
  <si>
    <t>Percentage completion of Drilling, testing &amp; Equipping of boreholes,  rising main,  Concrete pumphouse and palisade</t>
  </si>
  <si>
    <t>Percentage completion of   reticulation network, rising main, steel tank ,  drilling and equipping of  borehole and Number of  communal standpipes installed .</t>
  </si>
  <si>
    <t>100% completion of  3368m  reticulation network, 100% completion of  1,595km rising main, 100% installation of 50kl steel tank , 100% drilling and equipping of 1 borehole and 10 communal standpipes installed .</t>
  </si>
  <si>
    <r>
      <t>*100% completion of</t>
    </r>
    <r>
      <rPr>
        <sz val="14"/>
        <color rgb="FFFF0000"/>
        <rFont val="Arial"/>
        <family val="2"/>
      </rPr>
      <t xml:space="preserve"> </t>
    </r>
    <r>
      <rPr>
        <sz val="14"/>
        <rFont val="Arial"/>
        <family val="2"/>
      </rPr>
      <t>1,5km</t>
    </r>
    <r>
      <rPr>
        <sz val="14"/>
        <color rgb="FFFF0000"/>
        <rFont val="Arial"/>
        <family val="2"/>
      </rPr>
      <t xml:space="preserve"> </t>
    </r>
    <r>
      <rPr>
        <sz val="14"/>
        <rFont val="Arial"/>
        <family val="2"/>
      </rPr>
      <t>of  reticulation extension.
*120 meters installed</t>
    </r>
  </si>
  <si>
    <r>
      <t>Percentage completion of</t>
    </r>
    <r>
      <rPr>
        <sz val="14"/>
        <color rgb="FFFF0000"/>
        <rFont val="Arial"/>
        <family val="2"/>
      </rPr>
      <t xml:space="preserve"> </t>
    </r>
    <r>
      <rPr>
        <sz val="14"/>
        <rFont val="Arial"/>
        <family val="2"/>
      </rPr>
      <t xml:space="preserve"> reticulation extension and
Number of  meters installed</t>
    </r>
  </si>
  <si>
    <t>2 oxidation ponds refurbished.</t>
  </si>
  <si>
    <t>960 VIP sanitation units contructed</t>
  </si>
  <si>
    <t>100% Construction of Sekwati Reticulation upgrade Phase 4 ( pipeline network and stand pipes and upgrading of boreholes) completed</t>
  </si>
  <si>
    <t>Percentage Construction of Sekwati Reticulation upgrade Phase 4 completed</t>
  </si>
  <si>
    <t xml:space="preserve"> 100% Construction of reticulation lines at Morgenzon and Stad Van Masleroem; Gravity main, installation of street taps completed</t>
  </si>
  <si>
    <t>Percentage Construction of reticulation lines at Morgenzon and Stad Van Masleroem; Gravity main, installation of street taps completed</t>
  </si>
  <si>
    <t>652 VIP Sanitation toilets  constructed</t>
  </si>
  <si>
    <t>241 VIP Sanitation toilets  constructed</t>
  </si>
  <si>
    <t>*</t>
  </si>
  <si>
    <t>**********</t>
  </si>
  <si>
    <t>**</t>
  </si>
  <si>
    <t xml:space="preserve">New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</si>
</sst>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R&quot;\ #,##0.00"/>
    <numFmt numFmtId="165" formatCode="#,##0_ ;\-#,##0\ "/>
    <numFmt numFmtId="166" formatCode="&quot;R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218">
    <xf numFmtId="0" fontId="0" fillId="0" borderId="0" xfId="0"/>
    <xf numFmtId="0" fontId="0" fillId="5" borderId="0" xfId="0" applyFill="1"/>
    <xf numFmtId="0" fontId="0" fillId="6" borderId="0" xfId="0" applyFill="1"/>
    <xf numFmtId="0" fontId="0" fillId="3" borderId="0" xfId="0" applyFill="1"/>
    <xf numFmtId="0" fontId="5" fillId="3" borderId="0" xfId="0" applyFont="1" applyFill="1"/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9" fontId="6" fillId="3" borderId="7" xfId="0" applyNumberFormat="1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9" fontId="6" fillId="3" borderId="10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3" fontId="11" fillId="3" borderId="7" xfId="0" applyNumberFormat="1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9" fontId="6" fillId="0" borderId="7" xfId="0" applyNumberFormat="1" applyFont="1" applyBorder="1" applyAlignment="1">
      <alignment vertical="top" wrapText="1"/>
    </xf>
    <xf numFmtId="9" fontId="6" fillId="0" borderId="23" xfId="0" applyNumberFormat="1" applyFont="1" applyBorder="1" applyAlignment="1">
      <alignment vertical="top" wrapText="1"/>
    </xf>
    <xf numFmtId="9" fontId="6" fillId="0" borderId="16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20" xfId="0" applyBorder="1"/>
    <xf numFmtId="0" fontId="6" fillId="3" borderId="1" xfId="0" applyFont="1" applyFill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horizontal="left" vertical="top" wrapText="1"/>
    </xf>
    <xf numFmtId="0" fontId="14" fillId="3" borderId="0" xfId="0" applyFont="1" applyFill="1"/>
    <xf numFmtId="9" fontId="6" fillId="3" borderId="16" xfId="0" applyNumberFormat="1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left" vertical="top" wrapText="1"/>
    </xf>
    <xf numFmtId="9" fontId="6" fillId="3" borderId="13" xfId="0" applyNumberFormat="1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3" fontId="6" fillId="3" borderId="11" xfId="0" applyNumberFormat="1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left" vertical="top" wrapText="1"/>
    </xf>
    <xf numFmtId="0" fontId="0" fillId="3" borderId="5" xfId="0" applyFill="1" applyBorder="1"/>
    <xf numFmtId="0" fontId="11" fillId="3" borderId="27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11" fillId="3" borderId="29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1" fillId="3" borderId="3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horizontal="left" vertical="top"/>
    </xf>
    <xf numFmtId="3" fontId="6" fillId="0" borderId="17" xfId="0" applyNumberFormat="1" applyFont="1" applyFill="1" applyBorder="1" applyAlignment="1">
      <alignment horizontal="left" vertical="top"/>
    </xf>
    <xf numFmtId="3" fontId="6" fillId="0" borderId="4" xfId="0" applyNumberFormat="1" applyFont="1" applyFill="1" applyBorder="1" applyAlignment="1">
      <alignment horizontal="left" vertical="top" wrapText="1"/>
    </xf>
    <xf numFmtId="165" fontId="6" fillId="0" borderId="17" xfId="0" applyNumberFormat="1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left" vertical="top"/>
    </xf>
    <xf numFmtId="3" fontId="6" fillId="0" borderId="1" xfId="0" applyNumberFormat="1" applyFont="1" applyFill="1" applyBorder="1" applyAlignment="1">
      <alignment horizontal="left" vertical="top"/>
    </xf>
    <xf numFmtId="0" fontId="6" fillId="0" borderId="7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0" fontId="6" fillId="3" borderId="5" xfId="55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left" vertical="top"/>
    </xf>
    <xf numFmtId="164" fontId="6" fillId="0" borderId="7" xfId="0" applyNumberFormat="1" applyFont="1" applyFill="1" applyBorder="1" applyAlignment="1">
      <alignment horizontal="left" vertical="top" wrapText="1"/>
    </xf>
    <xf numFmtId="164" fontId="6" fillId="3" borderId="7" xfId="0" applyNumberFormat="1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11" fillId="3" borderId="7" xfId="0" applyNumberFormat="1" applyFont="1" applyFill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horizontal="right" vertical="top" wrapText="1"/>
    </xf>
    <xf numFmtId="4" fontId="11" fillId="0" borderId="7" xfId="0" applyNumberFormat="1" applyFont="1" applyBorder="1" applyAlignment="1">
      <alignment horizontal="right" vertical="top" wrapText="1"/>
    </xf>
    <xf numFmtId="4" fontId="6" fillId="3" borderId="7" xfId="0" applyNumberFormat="1" applyFont="1" applyFill="1" applyBorder="1" applyAlignment="1">
      <alignment horizontal="right" vertical="top" wrapText="1"/>
    </xf>
    <xf numFmtId="3" fontId="11" fillId="0" borderId="7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3" fontId="6" fillId="3" borderId="11" xfId="0" applyNumberFormat="1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 wrapText="1"/>
    </xf>
    <xf numFmtId="3" fontId="6" fillId="3" borderId="5" xfId="0" applyNumberFormat="1" applyFont="1" applyFill="1" applyBorder="1" applyAlignment="1">
      <alignment horizontal="left" vertical="top" wrapText="1"/>
    </xf>
    <xf numFmtId="3" fontId="6" fillId="3" borderId="5" xfId="0" applyNumberFormat="1" applyFont="1" applyFill="1" applyBorder="1" applyAlignment="1">
      <alignment horizontal="left" vertical="top"/>
    </xf>
    <xf numFmtId="9" fontId="11" fillId="3" borderId="7" xfId="0" applyNumberFormat="1" applyFont="1" applyFill="1" applyBorder="1" applyAlignment="1">
      <alignment vertical="top" wrapText="1"/>
    </xf>
    <xf numFmtId="0" fontId="0" fillId="3" borderId="30" xfId="0" applyFont="1" applyFill="1" applyBorder="1"/>
    <xf numFmtId="0" fontId="0" fillId="3" borderId="5" xfId="0" applyFont="1" applyFill="1" applyBorder="1"/>
    <xf numFmtId="0" fontId="6" fillId="7" borderId="7" xfId="0" applyFont="1" applyFill="1" applyBorder="1" applyAlignment="1">
      <alignment horizontal="left" vertical="top" wrapText="1"/>
    </xf>
    <xf numFmtId="0" fontId="11" fillId="7" borderId="7" xfId="0" applyFont="1" applyFill="1" applyBorder="1" applyAlignment="1">
      <alignment horizontal="left" vertical="top" wrapText="1"/>
    </xf>
    <xf numFmtId="0" fontId="11" fillId="7" borderId="7" xfId="0" applyFont="1" applyFill="1" applyBorder="1" applyAlignment="1">
      <alignment vertical="top" wrapText="1"/>
    </xf>
    <xf numFmtId="0" fontId="11" fillId="7" borderId="2" xfId="0" applyFont="1" applyFill="1" applyBorder="1" applyAlignment="1">
      <alignment vertical="top" wrapText="1"/>
    </xf>
    <xf numFmtId="0" fontId="11" fillId="7" borderId="9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left" vertical="top" wrapText="1"/>
    </xf>
    <xf numFmtId="3" fontId="11" fillId="7" borderId="7" xfId="0" applyNumberFormat="1" applyFont="1" applyFill="1" applyBorder="1" applyAlignment="1">
      <alignment horizontal="left" vertical="top" wrapText="1"/>
    </xf>
    <xf numFmtId="9" fontId="6" fillId="7" borderId="7" xfId="0" applyNumberFormat="1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0" fillId="7" borderId="0" xfId="0" applyFill="1"/>
    <xf numFmtId="166" fontId="6" fillId="3" borderId="7" xfId="0" applyNumberFormat="1" applyFont="1" applyFill="1" applyBorder="1" applyAlignment="1">
      <alignment horizontal="left" vertical="top" wrapText="1"/>
    </xf>
    <xf numFmtId="0" fontId="6" fillId="8" borderId="7" xfId="0" applyFont="1" applyFill="1" applyBorder="1" applyAlignment="1">
      <alignment horizontal="left" vertical="top" wrapText="1"/>
    </xf>
    <xf numFmtId="0" fontId="11" fillId="8" borderId="7" xfId="0" applyFont="1" applyFill="1" applyBorder="1" applyAlignment="1">
      <alignment horizontal="left" vertical="top" wrapText="1"/>
    </xf>
    <xf numFmtId="0" fontId="11" fillId="8" borderId="10" xfId="0" applyFont="1" applyFill="1" applyBorder="1" applyAlignment="1">
      <alignment horizontal="left" vertical="top" wrapText="1"/>
    </xf>
    <xf numFmtId="0" fontId="11" fillId="8" borderId="25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0" fillId="8" borderId="0" xfId="0" applyFill="1"/>
    <xf numFmtId="0" fontId="6" fillId="7" borderId="10" xfId="0" applyFont="1" applyFill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0" fontId="11" fillId="7" borderId="10" xfId="0" applyFont="1" applyFill="1" applyBorder="1" applyAlignment="1">
      <alignment vertical="top" wrapText="1"/>
    </xf>
    <xf numFmtId="0" fontId="8" fillId="2" borderId="34" xfId="0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horizontal="left" vertical="top" wrapText="1"/>
    </xf>
    <xf numFmtId="3" fontId="11" fillId="3" borderId="1" xfId="0" applyNumberFormat="1" applyFont="1" applyFill="1" applyBorder="1" applyAlignment="1">
      <alignment horizontal="left" vertical="top" wrapText="1"/>
    </xf>
    <xf numFmtId="3" fontId="6" fillId="0" borderId="21" xfId="0" applyNumberFormat="1" applyFont="1" applyFill="1" applyBorder="1" applyAlignment="1">
      <alignment horizontal="left" vertical="top"/>
    </xf>
    <xf numFmtId="3" fontId="11" fillId="0" borderId="1" xfId="0" applyNumberFormat="1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/>
    </xf>
    <xf numFmtId="3" fontId="6" fillId="0" borderId="25" xfId="0" applyNumberFormat="1" applyFont="1" applyFill="1" applyBorder="1" applyAlignment="1">
      <alignment horizontal="left" vertical="top"/>
    </xf>
    <xf numFmtId="3" fontId="6" fillId="0" borderId="5" xfId="0" applyNumberFormat="1" applyFont="1" applyFill="1" applyBorder="1" applyAlignment="1">
      <alignment horizontal="left" vertical="top"/>
    </xf>
    <xf numFmtId="0" fontId="8" fillId="2" borderId="24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vertical="center" wrapText="1"/>
    </xf>
    <xf numFmtId="0" fontId="8" fillId="8" borderId="36" xfId="0" applyFont="1" applyFill="1" applyBorder="1" applyAlignment="1">
      <alignment vertical="center" wrapText="1"/>
    </xf>
    <xf numFmtId="0" fontId="8" fillId="7" borderId="36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top" wrapText="1"/>
    </xf>
    <xf numFmtId="0" fontId="0" fillId="3" borderId="30" xfId="0" applyFill="1" applyBorder="1"/>
    <xf numFmtId="164" fontId="11" fillId="3" borderId="7" xfId="0" applyNumberFormat="1" applyFont="1" applyFill="1" applyBorder="1" applyAlignment="1">
      <alignment horizontal="left" vertical="top" wrapText="1"/>
    </xf>
    <xf numFmtId="3" fontId="6" fillId="3" borderId="13" xfId="0" applyNumberFormat="1" applyFont="1" applyFill="1" applyBorder="1" applyAlignment="1">
      <alignment horizontal="left" vertical="top"/>
    </xf>
    <xf numFmtId="3" fontId="6" fillId="3" borderId="8" xfId="0" applyNumberFormat="1" applyFont="1" applyFill="1" applyBorder="1" applyAlignment="1">
      <alignment horizontal="left" vertical="top" wrapText="1"/>
    </xf>
    <xf numFmtId="3" fontId="6" fillId="3" borderId="38" xfId="0" applyNumberFormat="1" applyFont="1" applyFill="1" applyBorder="1" applyAlignment="1">
      <alignment horizontal="left" vertical="top"/>
    </xf>
    <xf numFmtId="3" fontId="6" fillId="3" borderId="37" xfId="0" applyNumberFormat="1" applyFont="1" applyFill="1" applyBorder="1" applyAlignment="1">
      <alignment horizontal="left" vertical="top"/>
    </xf>
    <xf numFmtId="0" fontId="6" fillId="9" borderId="7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11" fillId="9" borderId="7" xfId="0" applyFont="1" applyFill="1" applyBorder="1" applyAlignment="1">
      <alignment vertical="top" wrapText="1"/>
    </xf>
    <xf numFmtId="9" fontId="6" fillId="3" borderId="7" xfId="0" applyNumberFormat="1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right" vertical="top" wrapText="1"/>
    </xf>
    <xf numFmtId="4" fontId="11" fillId="3" borderId="7" xfId="0" applyNumberFormat="1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3" borderId="7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11" fillId="7" borderId="10" xfId="0" applyFont="1" applyFill="1" applyBorder="1" applyAlignment="1">
      <alignment horizontal="left" vertical="top" wrapText="1"/>
    </xf>
    <xf numFmtId="0" fontId="7" fillId="0" borderId="7" xfId="55" applyFont="1" applyFill="1" applyBorder="1" applyAlignment="1">
      <alignment horizontal="left" vertical="top" wrapText="1"/>
    </xf>
    <xf numFmtId="0" fontId="6" fillId="0" borderId="7" xfId="55" applyFont="1" applyFill="1" applyBorder="1" applyAlignment="1">
      <alignment vertical="top" wrapText="1"/>
    </xf>
    <xf numFmtId="0" fontId="7" fillId="3" borderId="7" xfId="55" applyFont="1" applyFill="1" applyBorder="1" applyAlignment="1">
      <alignment horizontal="left" vertical="top" wrapText="1"/>
    </xf>
    <xf numFmtId="0" fontId="6" fillId="3" borderId="7" xfId="55" applyFont="1" applyFill="1" applyBorder="1" applyAlignment="1">
      <alignment horizontal="left" vertical="top" wrapText="1"/>
    </xf>
    <xf numFmtId="0" fontId="6" fillId="0" borderId="7" xfId="55" applyFont="1" applyBorder="1" applyAlignment="1">
      <alignment horizontal="left" vertical="top" wrapText="1"/>
    </xf>
    <xf numFmtId="0" fontId="6" fillId="3" borderId="7" xfId="55" applyFont="1" applyFill="1" applyBorder="1" applyAlignment="1">
      <alignment vertical="top" wrapText="1"/>
    </xf>
    <xf numFmtId="0" fontId="6" fillId="0" borderId="7" xfId="55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distributed"/>
    </xf>
    <xf numFmtId="0" fontId="11" fillId="0" borderId="7" xfId="0" applyFont="1" applyFill="1" applyBorder="1" applyAlignment="1">
      <alignment vertical="center" wrapText="1"/>
    </xf>
    <xf numFmtId="43" fontId="6" fillId="0" borderId="7" xfId="56" applyFont="1" applyBorder="1" applyAlignment="1">
      <alignment vertical="top" wrapText="1"/>
    </xf>
    <xf numFmtId="164" fontId="8" fillId="3" borderId="7" xfId="55" applyNumberFormat="1" applyFont="1" applyFill="1" applyBorder="1" applyAlignment="1">
      <alignment horizontal="left" vertical="top" wrapText="1"/>
    </xf>
    <xf numFmtId="164" fontId="7" fillId="3" borderId="7" xfId="55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0" fontId="11" fillId="3" borderId="10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left" vertical="top" wrapText="1"/>
    </xf>
    <xf numFmtId="3" fontId="11" fillId="3" borderId="10" xfId="0" applyNumberFormat="1" applyFont="1" applyFill="1" applyBorder="1" applyAlignment="1">
      <alignment horizontal="center" vertical="top" wrapText="1"/>
    </xf>
    <xf numFmtId="3" fontId="11" fillId="3" borderId="11" xfId="0" applyNumberFormat="1" applyFont="1" applyFill="1" applyBorder="1" applyAlignment="1">
      <alignment horizontal="center" vertical="top" wrapText="1"/>
    </xf>
    <xf numFmtId="0" fontId="11" fillId="7" borderId="10" xfId="0" applyFont="1" applyFill="1" applyBorder="1" applyAlignment="1">
      <alignment vertical="top" wrapText="1"/>
    </xf>
    <xf numFmtId="0" fontId="11" fillId="7" borderId="4" xfId="0" applyFont="1" applyFill="1" applyBorder="1" applyAlignment="1">
      <alignment vertical="top" wrapText="1"/>
    </xf>
    <xf numFmtId="3" fontId="11" fillId="3" borderId="10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9" fillId="7" borderId="11" xfId="0" applyFont="1" applyFill="1" applyBorder="1" applyAlignment="1">
      <alignment horizontal="left" vertical="top" wrapText="1"/>
    </xf>
  </cellXfs>
  <cellStyles count="57">
    <cellStyle name="Comma 2" xfId="5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Normal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L98"/>
  <sheetViews>
    <sheetView tabSelected="1" view="pageBreakPreview" zoomScale="70" zoomScaleNormal="70" zoomScaleSheetLayoutView="70" workbookViewId="0">
      <pane ySplit="3" topLeftCell="A94" activePane="bottomLeft" state="frozen"/>
      <selection activeCell="E1" sqref="E1"/>
      <selection pane="bottomLeft" activeCell="N95" sqref="N95"/>
    </sheetView>
  </sheetViews>
  <sheetFormatPr defaultColWidth="8.85546875" defaultRowHeight="15" x14ac:dyDescent="0.25"/>
  <cols>
    <col min="1" max="1" width="22.85546875" customWidth="1"/>
    <col min="2" max="2" width="17.85546875" hidden="1" customWidth="1"/>
    <col min="3" max="3" width="15.140625" hidden="1" customWidth="1"/>
    <col min="4" max="4" width="16.42578125" hidden="1" customWidth="1"/>
    <col min="5" max="5" width="22.140625" customWidth="1"/>
    <col min="6" max="6" width="24.7109375" customWidth="1"/>
    <col min="7" max="7" width="32.140625" bestFit="1" customWidth="1"/>
    <col min="8" max="8" width="28.85546875" style="106" customWidth="1"/>
    <col min="9" max="9" width="31.5703125" hidden="1" customWidth="1"/>
    <col min="10" max="10" width="0.140625" hidden="1" customWidth="1"/>
    <col min="11" max="11" width="30.5703125" customWidth="1"/>
    <col min="12" max="12" width="26.140625" customWidth="1"/>
    <col min="13" max="14" width="22.42578125" style="99" customWidth="1"/>
    <col min="15" max="15" width="22.42578125" customWidth="1"/>
    <col min="16" max="17" width="20.28515625" customWidth="1"/>
    <col min="18" max="18" width="17.28515625" style="33" customWidth="1"/>
  </cols>
  <sheetData>
    <row r="1" spans="1:18" ht="20.25" customHeight="1" thickBot="1" x14ac:dyDescent="0.3">
      <c r="A1" s="192" t="s">
        <v>645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27.75" customHeight="1" thickBot="1" x14ac:dyDescent="0.3">
      <c r="A2" s="192" t="s">
        <v>379</v>
      </c>
      <c r="B2" s="193"/>
      <c r="C2" s="193"/>
      <c r="D2" s="193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66" customHeight="1" thickBot="1" x14ac:dyDescent="0.3">
      <c r="A3" s="8" t="s">
        <v>0</v>
      </c>
      <c r="B3" s="9" t="s">
        <v>59</v>
      </c>
      <c r="C3" s="9" t="s">
        <v>60</v>
      </c>
      <c r="D3" s="110" t="s">
        <v>61</v>
      </c>
      <c r="E3" s="118" t="s">
        <v>1</v>
      </c>
      <c r="F3" s="119" t="s">
        <v>2</v>
      </c>
      <c r="G3" s="119" t="s">
        <v>227</v>
      </c>
      <c r="H3" s="120" t="s">
        <v>3</v>
      </c>
      <c r="I3" s="119" t="s">
        <v>62</v>
      </c>
      <c r="J3" s="119" t="s">
        <v>63</v>
      </c>
      <c r="K3" s="119" t="s">
        <v>64</v>
      </c>
      <c r="L3" s="119" t="s">
        <v>65</v>
      </c>
      <c r="M3" s="121" t="s">
        <v>386</v>
      </c>
      <c r="N3" s="121" t="s">
        <v>387</v>
      </c>
      <c r="O3" s="119" t="s">
        <v>522</v>
      </c>
      <c r="P3" s="119" t="s">
        <v>232</v>
      </c>
      <c r="Q3" s="119" t="s">
        <v>553</v>
      </c>
      <c r="R3" s="122" t="s">
        <v>164</v>
      </c>
    </row>
    <row r="4" spans="1:18" ht="27.75" customHeight="1" thickBot="1" x14ac:dyDescent="0.3">
      <c r="A4" s="195" t="s">
        <v>181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</row>
    <row r="5" spans="1:18" s="3" customFormat="1" ht="141.75" customHeight="1" thickBot="1" x14ac:dyDescent="0.3">
      <c r="A5" s="10" t="s">
        <v>237</v>
      </c>
      <c r="B5" s="10" t="s">
        <v>90</v>
      </c>
      <c r="C5" s="10" t="s">
        <v>91</v>
      </c>
      <c r="D5" s="10" t="s">
        <v>92</v>
      </c>
      <c r="E5" s="136" t="s">
        <v>388</v>
      </c>
      <c r="F5" s="10" t="s">
        <v>229</v>
      </c>
      <c r="G5" s="10" t="s">
        <v>163</v>
      </c>
      <c r="H5" s="101" t="s">
        <v>55</v>
      </c>
      <c r="I5" s="10" t="s">
        <v>162</v>
      </c>
      <c r="J5" s="10" t="s">
        <v>93</v>
      </c>
      <c r="K5" s="10" t="s">
        <v>390</v>
      </c>
      <c r="L5" s="10" t="s">
        <v>390</v>
      </c>
      <c r="M5" s="90" t="s">
        <v>397</v>
      </c>
      <c r="N5" s="90" t="s">
        <v>391</v>
      </c>
      <c r="O5" s="100">
        <f>-300000</f>
        <v>-300000</v>
      </c>
      <c r="P5" s="100">
        <v>800000</v>
      </c>
      <c r="Q5" s="111">
        <f>P5+O5</f>
        <v>500000</v>
      </c>
      <c r="R5" s="10" t="s">
        <v>228</v>
      </c>
    </row>
    <row r="6" spans="1:18" s="4" customFormat="1" ht="100.5" customHeight="1" thickBot="1" x14ac:dyDescent="0.3">
      <c r="A6" s="10" t="s">
        <v>393</v>
      </c>
      <c r="B6" s="10" t="s">
        <v>94</v>
      </c>
      <c r="C6" s="10" t="s">
        <v>95</v>
      </c>
      <c r="D6" s="10" t="s">
        <v>96</v>
      </c>
      <c r="E6" s="136" t="s">
        <v>392</v>
      </c>
      <c r="F6" s="10" t="s">
        <v>395</v>
      </c>
      <c r="G6" s="10" t="s">
        <v>394</v>
      </c>
      <c r="H6" s="101" t="s">
        <v>396</v>
      </c>
      <c r="I6" s="10" t="s">
        <v>97</v>
      </c>
      <c r="J6" s="10" t="s">
        <v>98</v>
      </c>
      <c r="K6" s="10" t="s">
        <v>590</v>
      </c>
      <c r="L6" s="10" t="s">
        <v>509</v>
      </c>
      <c r="M6" s="90" t="s">
        <v>397</v>
      </c>
      <c r="N6" s="90" t="s">
        <v>391</v>
      </c>
      <c r="O6" s="100">
        <f>0</f>
        <v>0</v>
      </c>
      <c r="P6" s="100">
        <v>500000</v>
      </c>
      <c r="Q6" s="111">
        <f t="shared" ref="Q6:Q8" si="0">P6+O6</f>
        <v>500000</v>
      </c>
      <c r="R6" s="10" t="s">
        <v>165</v>
      </c>
    </row>
    <row r="7" spans="1:18" s="36" customFormat="1" ht="158.25" customHeight="1" thickBot="1" x14ac:dyDescent="0.3">
      <c r="A7" s="10" t="s">
        <v>167</v>
      </c>
      <c r="B7" s="10" t="s">
        <v>100</v>
      </c>
      <c r="C7" s="10" t="s">
        <v>101</v>
      </c>
      <c r="D7" s="10" t="s">
        <v>102</v>
      </c>
      <c r="E7" s="136" t="s">
        <v>299</v>
      </c>
      <c r="F7" s="10" t="s">
        <v>168</v>
      </c>
      <c r="G7" s="10" t="s">
        <v>480</v>
      </c>
      <c r="H7" s="101" t="s">
        <v>479</v>
      </c>
      <c r="I7" s="10" t="s">
        <v>230</v>
      </c>
      <c r="J7" s="10" t="s">
        <v>300</v>
      </c>
      <c r="K7" s="10" t="s">
        <v>547</v>
      </c>
      <c r="L7" s="10" t="s">
        <v>548</v>
      </c>
      <c r="M7" s="90" t="s">
        <v>397</v>
      </c>
      <c r="N7" s="90" t="s">
        <v>391</v>
      </c>
      <c r="O7" s="100">
        <v>0</v>
      </c>
      <c r="P7" s="35">
        <f>800000</f>
        <v>800000</v>
      </c>
      <c r="Q7" s="111">
        <f t="shared" si="0"/>
        <v>800000</v>
      </c>
      <c r="R7" s="10" t="s">
        <v>166</v>
      </c>
    </row>
    <row r="8" spans="1:18" s="3" customFormat="1" ht="128.25" customHeight="1" thickBot="1" x14ac:dyDescent="0.3">
      <c r="A8" s="10" t="s">
        <v>515</v>
      </c>
      <c r="B8" s="10" t="s">
        <v>103</v>
      </c>
      <c r="C8" s="10" t="s">
        <v>104</v>
      </c>
      <c r="D8" s="10" t="s">
        <v>105</v>
      </c>
      <c r="E8" s="136" t="s">
        <v>398</v>
      </c>
      <c r="F8" s="10" t="s">
        <v>231</v>
      </c>
      <c r="G8" s="10" t="s">
        <v>399</v>
      </c>
      <c r="H8" s="101" t="s">
        <v>400</v>
      </c>
      <c r="I8" s="10" t="s">
        <v>169</v>
      </c>
      <c r="J8" s="10" t="s">
        <v>301</v>
      </c>
      <c r="K8" s="10" t="s">
        <v>401</v>
      </c>
      <c r="L8" s="10" t="s">
        <v>402</v>
      </c>
      <c r="M8" s="90" t="s">
        <v>403</v>
      </c>
      <c r="N8" s="90" t="s">
        <v>391</v>
      </c>
      <c r="O8" s="100">
        <f>1000000</f>
        <v>1000000</v>
      </c>
      <c r="P8" s="35">
        <f>5000000</f>
        <v>5000000</v>
      </c>
      <c r="Q8" s="111">
        <f t="shared" si="0"/>
        <v>6000000</v>
      </c>
      <c r="R8" s="35" t="s">
        <v>170</v>
      </c>
    </row>
    <row r="9" spans="1:18" s="2" customFormat="1" ht="22.5" customHeight="1" thickBot="1" x14ac:dyDescent="0.3">
      <c r="A9" s="206" t="s">
        <v>171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8"/>
    </row>
    <row r="10" spans="1:18" s="2" customFormat="1" ht="22.5" customHeight="1" thickBot="1" x14ac:dyDescent="0.3">
      <c r="A10" s="206" t="s">
        <v>246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</row>
    <row r="11" spans="1:18" s="3" customFormat="1" ht="124.5" customHeight="1" thickBot="1" x14ac:dyDescent="0.3">
      <c r="A11" s="11" t="s">
        <v>304</v>
      </c>
      <c r="B11" s="12" t="s">
        <v>73</v>
      </c>
      <c r="C11" s="13" t="s">
        <v>74</v>
      </c>
      <c r="D11" s="13" t="s">
        <v>75</v>
      </c>
      <c r="E11" s="137" t="s">
        <v>302</v>
      </c>
      <c r="F11" s="11" t="s">
        <v>5</v>
      </c>
      <c r="G11" s="11" t="s">
        <v>303</v>
      </c>
      <c r="H11" s="102" t="s">
        <v>305</v>
      </c>
      <c r="I11" s="11" t="s">
        <v>172</v>
      </c>
      <c r="J11" s="11" t="s">
        <v>173</v>
      </c>
      <c r="K11" s="11" t="s">
        <v>157</v>
      </c>
      <c r="L11" s="11" t="s">
        <v>177</v>
      </c>
      <c r="M11" s="91" t="s">
        <v>389</v>
      </c>
      <c r="N11" s="91" t="s">
        <v>458</v>
      </c>
      <c r="O11" s="16">
        <v>6000000</v>
      </c>
      <c r="P11" s="16">
        <v>30000000</v>
      </c>
      <c r="Q11" s="112">
        <f>P11+O11</f>
        <v>36000000</v>
      </c>
      <c r="R11" s="11" t="s">
        <v>306</v>
      </c>
    </row>
    <row r="12" spans="1:18" s="3" customFormat="1" ht="103.5" customHeight="1" thickBot="1" x14ac:dyDescent="0.3">
      <c r="A12" s="11" t="s">
        <v>238</v>
      </c>
      <c r="B12" s="14" t="s">
        <v>73</v>
      </c>
      <c r="C12" s="15" t="s">
        <v>76</v>
      </c>
      <c r="D12" s="15" t="s">
        <v>75</v>
      </c>
      <c r="E12" s="137" t="s">
        <v>436</v>
      </c>
      <c r="F12" s="11" t="s">
        <v>239</v>
      </c>
      <c r="G12" s="11" t="s">
        <v>307</v>
      </c>
      <c r="H12" s="102" t="s">
        <v>528</v>
      </c>
      <c r="I12" s="11" t="s">
        <v>175</v>
      </c>
      <c r="J12" s="11" t="s">
        <v>79</v>
      </c>
      <c r="K12" s="11" t="s">
        <v>529</v>
      </c>
      <c r="L12" s="11" t="s">
        <v>530</v>
      </c>
      <c r="M12" s="91" t="s">
        <v>389</v>
      </c>
      <c r="N12" s="91" t="s">
        <v>717</v>
      </c>
      <c r="O12" s="11">
        <v>0</v>
      </c>
      <c r="P12" s="16">
        <v>18000000</v>
      </c>
      <c r="Q12" s="112">
        <f t="shared" ref="Q12:Q15" si="1">P12+O12</f>
        <v>18000000</v>
      </c>
      <c r="R12" s="16" t="s">
        <v>308</v>
      </c>
    </row>
    <row r="13" spans="1:18" s="3" customFormat="1" ht="95.25" customHeight="1" thickBot="1" x14ac:dyDescent="0.3">
      <c r="A13" s="11" t="s">
        <v>247</v>
      </c>
      <c r="B13" s="14" t="s">
        <v>73</v>
      </c>
      <c r="C13" s="15" t="s">
        <v>74</v>
      </c>
      <c r="D13" s="15" t="s">
        <v>75</v>
      </c>
      <c r="E13" s="137" t="s">
        <v>17</v>
      </c>
      <c r="F13" s="11" t="s">
        <v>19</v>
      </c>
      <c r="G13" s="11" t="s">
        <v>303</v>
      </c>
      <c r="H13" s="102" t="s">
        <v>43</v>
      </c>
      <c r="I13" s="11" t="s">
        <v>172</v>
      </c>
      <c r="J13" s="11" t="s">
        <v>178</v>
      </c>
      <c r="K13" s="11" t="s">
        <v>179</v>
      </c>
      <c r="L13" s="11" t="s">
        <v>156</v>
      </c>
      <c r="M13" s="91" t="s">
        <v>425</v>
      </c>
      <c r="N13" s="91" t="s">
        <v>99</v>
      </c>
      <c r="O13" s="11">
        <v>0</v>
      </c>
      <c r="P13" s="16">
        <v>29000000</v>
      </c>
      <c r="Q13" s="112">
        <f t="shared" si="1"/>
        <v>29000000</v>
      </c>
      <c r="R13" s="16" t="s">
        <v>310</v>
      </c>
    </row>
    <row r="14" spans="1:18" s="3" customFormat="1" ht="110.25" customHeight="1" thickBot="1" x14ac:dyDescent="0.3">
      <c r="A14" s="11" t="s">
        <v>241</v>
      </c>
      <c r="B14" s="14" t="s">
        <v>73</v>
      </c>
      <c r="C14" s="15" t="s">
        <v>74</v>
      </c>
      <c r="D14" s="15" t="s">
        <v>75</v>
      </c>
      <c r="E14" s="137" t="s">
        <v>18</v>
      </c>
      <c r="F14" s="11" t="s">
        <v>19</v>
      </c>
      <c r="G14" s="11" t="s">
        <v>303</v>
      </c>
      <c r="H14" s="102" t="s">
        <v>43</v>
      </c>
      <c r="I14" s="11" t="s">
        <v>172</v>
      </c>
      <c r="J14" s="11" t="s">
        <v>178</v>
      </c>
      <c r="K14" s="11" t="s">
        <v>180</v>
      </c>
      <c r="L14" s="11" t="s">
        <v>156</v>
      </c>
      <c r="M14" s="91" t="s">
        <v>389</v>
      </c>
      <c r="N14" s="91" t="s">
        <v>437</v>
      </c>
      <c r="O14" s="16">
        <v>-17500000</v>
      </c>
      <c r="P14" s="16">
        <v>28000000</v>
      </c>
      <c r="Q14" s="112">
        <f t="shared" si="1"/>
        <v>10500000</v>
      </c>
      <c r="R14" s="16" t="s">
        <v>309</v>
      </c>
    </row>
    <row r="15" spans="1:18" s="3" customFormat="1" ht="172.5" customHeight="1" thickBot="1" x14ac:dyDescent="0.3">
      <c r="A15" s="11" t="s">
        <v>240</v>
      </c>
      <c r="B15" s="14" t="s">
        <v>73</v>
      </c>
      <c r="C15" s="15" t="s">
        <v>74</v>
      </c>
      <c r="D15" s="15" t="s">
        <v>75</v>
      </c>
      <c r="E15" s="137" t="s">
        <v>242</v>
      </c>
      <c r="F15" s="11" t="s">
        <v>312</v>
      </c>
      <c r="G15" s="11" t="s">
        <v>311</v>
      </c>
      <c r="H15" s="102" t="s">
        <v>531</v>
      </c>
      <c r="I15" s="11" t="s">
        <v>81</v>
      </c>
      <c r="J15" s="11" t="s">
        <v>80</v>
      </c>
      <c r="K15" s="11" t="s">
        <v>82</v>
      </c>
      <c r="L15" s="11" t="s">
        <v>83</v>
      </c>
      <c r="M15" s="91" t="s">
        <v>389</v>
      </c>
      <c r="N15" s="91" t="s">
        <v>717</v>
      </c>
      <c r="O15" s="11">
        <v>0</v>
      </c>
      <c r="P15" s="180">
        <v>55000000</v>
      </c>
      <c r="Q15" s="180">
        <f t="shared" si="1"/>
        <v>55000000</v>
      </c>
      <c r="R15" s="175" t="s">
        <v>174</v>
      </c>
    </row>
    <row r="16" spans="1:18" s="3" customFormat="1" ht="172.5" customHeight="1" thickBot="1" x14ac:dyDescent="0.3">
      <c r="A16" s="11" t="s">
        <v>709</v>
      </c>
      <c r="B16" s="14" t="s">
        <v>73</v>
      </c>
      <c r="C16" s="15" t="s">
        <v>74</v>
      </c>
      <c r="D16" s="15" t="s">
        <v>75</v>
      </c>
      <c r="E16" s="137" t="s">
        <v>710</v>
      </c>
      <c r="F16" s="11" t="s">
        <v>711</v>
      </c>
      <c r="G16" s="11" t="s">
        <v>712</v>
      </c>
      <c r="H16" s="102" t="s">
        <v>713</v>
      </c>
      <c r="I16" s="11"/>
      <c r="J16" s="11"/>
      <c r="K16" s="11" t="s">
        <v>714</v>
      </c>
      <c r="L16" s="11" t="s">
        <v>715</v>
      </c>
      <c r="M16" s="149" t="s">
        <v>508</v>
      </c>
      <c r="N16" s="91" t="s">
        <v>716</v>
      </c>
      <c r="O16" s="44">
        <v>0</v>
      </c>
      <c r="P16" s="181"/>
      <c r="Q16" s="181"/>
      <c r="R16" s="176"/>
    </row>
    <row r="17" spans="1:19" s="3" customFormat="1" ht="409.6" thickBot="1" x14ac:dyDescent="0.3">
      <c r="A17" s="11" t="s">
        <v>313</v>
      </c>
      <c r="B17" s="14" t="s">
        <v>73</v>
      </c>
      <c r="C17" s="15" t="s">
        <v>77</v>
      </c>
      <c r="D17" s="15" t="s">
        <v>75</v>
      </c>
      <c r="E17" s="137" t="s">
        <v>244</v>
      </c>
      <c r="F17" s="11" t="s">
        <v>23</v>
      </c>
      <c r="G17" s="11" t="s">
        <v>314</v>
      </c>
      <c r="H17" s="102" t="s">
        <v>315</v>
      </c>
      <c r="I17" s="11" t="s">
        <v>183</v>
      </c>
      <c r="J17" s="11" t="s">
        <v>182</v>
      </c>
      <c r="K17" s="11" t="s">
        <v>543</v>
      </c>
      <c r="L17" s="11" t="s">
        <v>544</v>
      </c>
      <c r="M17" s="182" t="s">
        <v>389</v>
      </c>
      <c r="N17" s="182" t="s">
        <v>437</v>
      </c>
      <c r="O17" s="184">
        <v>-27000000</v>
      </c>
      <c r="P17" s="184">
        <v>60000000</v>
      </c>
      <c r="Q17" s="184">
        <f>P17+O17</f>
        <v>33000000</v>
      </c>
      <c r="R17" s="11" t="s">
        <v>316</v>
      </c>
    </row>
    <row r="18" spans="1:19" s="3" customFormat="1" ht="97.15" customHeight="1" thickBot="1" x14ac:dyDescent="0.3">
      <c r="A18" s="43" t="s">
        <v>317</v>
      </c>
      <c r="B18" s="14" t="s">
        <v>73</v>
      </c>
      <c r="C18" s="15" t="s">
        <v>74</v>
      </c>
      <c r="D18" s="15" t="s">
        <v>75</v>
      </c>
      <c r="E18" s="138" t="s">
        <v>245</v>
      </c>
      <c r="F18" s="44" t="s">
        <v>296</v>
      </c>
      <c r="G18" s="44" t="s">
        <v>318</v>
      </c>
      <c r="H18" s="103" t="s">
        <v>319</v>
      </c>
      <c r="I18" s="44" t="s">
        <v>294</v>
      </c>
      <c r="J18" s="44" t="s">
        <v>295</v>
      </c>
      <c r="K18" s="44" t="s">
        <v>545</v>
      </c>
      <c r="L18" s="44" t="s">
        <v>546</v>
      </c>
      <c r="M18" s="183"/>
      <c r="N18" s="183"/>
      <c r="O18" s="185"/>
      <c r="P18" s="185"/>
      <c r="Q18" s="169"/>
      <c r="R18" s="11" t="s">
        <v>176</v>
      </c>
    </row>
    <row r="19" spans="1:19" s="3" customFormat="1" ht="180" customHeight="1" thickBot="1" x14ac:dyDescent="0.3">
      <c r="A19" s="10" t="s">
        <v>460</v>
      </c>
      <c r="B19" s="12" t="s">
        <v>73</v>
      </c>
      <c r="C19" s="13" t="s">
        <v>461</v>
      </c>
      <c r="D19" s="13" t="s">
        <v>75</v>
      </c>
      <c r="E19" s="137" t="s">
        <v>462</v>
      </c>
      <c r="F19" s="11" t="s">
        <v>459</v>
      </c>
      <c r="G19" s="11" t="s">
        <v>474</v>
      </c>
      <c r="H19" s="102" t="s">
        <v>463</v>
      </c>
      <c r="I19" s="46"/>
      <c r="J19" s="47"/>
      <c r="K19" s="11" t="s">
        <v>463</v>
      </c>
      <c r="L19" s="11" t="s">
        <v>509</v>
      </c>
      <c r="M19" s="92" t="s">
        <v>508</v>
      </c>
      <c r="N19" s="92" t="s">
        <v>438</v>
      </c>
      <c r="O19" s="55">
        <v>1500000</v>
      </c>
      <c r="P19" s="55">
        <f>0</f>
        <v>0</v>
      </c>
      <c r="Q19" s="55">
        <f>P19+O19</f>
        <v>1500000</v>
      </c>
      <c r="R19" s="11" t="s">
        <v>176</v>
      </c>
    </row>
    <row r="20" spans="1:19" s="3" customFormat="1" ht="180.75" thickBot="1" x14ac:dyDescent="0.3">
      <c r="A20" s="34" t="s">
        <v>516</v>
      </c>
      <c r="B20" s="12" t="s">
        <v>73</v>
      </c>
      <c r="C20" s="13" t="s">
        <v>464</v>
      </c>
      <c r="D20" s="13" t="s">
        <v>75</v>
      </c>
      <c r="E20" s="137" t="s">
        <v>465</v>
      </c>
      <c r="F20" s="11" t="s">
        <v>466</v>
      </c>
      <c r="G20" s="11" t="s">
        <v>475</v>
      </c>
      <c r="H20" s="102" t="s">
        <v>532</v>
      </c>
      <c r="I20" s="46"/>
      <c r="J20" s="47"/>
      <c r="K20" s="11" t="s">
        <v>533</v>
      </c>
      <c r="L20" s="11" t="s">
        <v>534</v>
      </c>
      <c r="M20" s="92" t="s">
        <v>508</v>
      </c>
      <c r="N20" s="93" t="s">
        <v>438</v>
      </c>
      <c r="O20" s="55">
        <v>26000000</v>
      </c>
      <c r="P20" s="55">
        <f>0</f>
        <v>0</v>
      </c>
      <c r="Q20" s="55">
        <f>P20+O20</f>
        <v>26000000</v>
      </c>
      <c r="R20" s="11" t="s">
        <v>176</v>
      </c>
    </row>
    <row r="21" spans="1:19" s="3" customFormat="1" ht="243" customHeight="1" thickBot="1" x14ac:dyDescent="0.3">
      <c r="A21" s="10" t="s">
        <v>517</v>
      </c>
      <c r="B21" s="12" t="s">
        <v>73</v>
      </c>
      <c r="C21" s="13" t="s">
        <v>467</v>
      </c>
      <c r="D21" s="13" t="s">
        <v>75</v>
      </c>
      <c r="E21" s="137" t="s">
        <v>468</v>
      </c>
      <c r="F21" s="11" t="s">
        <v>469</v>
      </c>
      <c r="G21" s="11" t="s">
        <v>470</v>
      </c>
      <c r="H21" s="102" t="s">
        <v>537</v>
      </c>
      <c r="I21" s="48"/>
      <c r="J21" s="49"/>
      <c r="K21" s="11" t="s">
        <v>535</v>
      </c>
      <c r="L21" s="11" t="s">
        <v>536</v>
      </c>
      <c r="M21" s="92" t="s">
        <v>508</v>
      </c>
      <c r="N21" s="92" t="s">
        <v>438</v>
      </c>
      <c r="O21" s="55">
        <v>1000000</v>
      </c>
      <c r="P21" s="55">
        <f>0</f>
        <v>0</v>
      </c>
      <c r="Q21" s="55">
        <f t="shared" ref="Q21:Q23" si="2">P21+O21</f>
        <v>1000000</v>
      </c>
      <c r="R21" s="11" t="s">
        <v>176</v>
      </c>
    </row>
    <row r="22" spans="1:19" s="3" customFormat="1" ht="355.5" customHeight="1" thickBot="1" x14ac:dyDescent="0.3">
      <c r="A22" s="43" t="s">
        <v>518</v>
      </c>
      <c r="B22" s="14" t="s">
        <v>73</v>
      </c>
      <c r="C22" s="15" t="s">
        <v>471</v>
      </c>
      <c r="D22" s="15" t="s">
        <v>75</v>
      </c>
      <c r="E22" s="138" t="s">
        <v>472</v>
      </c>
      <c r="F22" s="44" t="s">
        <v>473</v>
      </c>
      <c r="G22" s="44" t="s">
        <v>476</v>
      </c>
      <c r="H22" s="103" t="s">
        <v>538</v>
      </c>
      <c r="I22" s="50"/>
      <c r="J22" s="51"/>
      <c r="K22" s="44" t="s">
        <v>539</v>
      </c>
      <c r="L22" s="44" t="s">
        <v>538</v>
      </c>
      <c r="M22" s="109" t="s">
        <v>508</v>
      </c>
      <c r="N22" s="109" t="s">
        <v>438</v>
      </c>
      <c r="O22" s="56">
        <v>6000000</v>
      </c>
      <c r="P22" s="56">
        <f>0</f>
        <v>0</v>
      </c>
      <c r="Q22" s="55">
        <f t="shared" si="2"/>
        <v>6000000</v>
      </c>
      <c r="R22" s="11" t="s">
        <v>176</v>
      </c>
    </row>
    <row r="23" spans="1:19" s="89" customFormat="1" ht="213.75" customHeight="1" thickBot="1" x14ac:dyDescent="0.3">
      <c r="A23" s="11" t="s">
        <v>477</v>
      </c>
      <c r="B23" s="87" t="s">
        <v>73</v>
      </c>
      <c r="C23" s="29" t="s">
        <v>74</v>
      </c>
      <c r="D23" s="29" t="s">
        <v>75</v>
      </c>
      <c r="E23" s="137" t="s">
        <v>646</v>
      </c>
      <c r="F23" s="11" t="s">
        <v>520</v>
      </c>
      <c r="G23" s="11" t="s">
        <v>478</v>
      </c>
      <c r="H23" s="102" t="s">
        <v>540</v>
      </c>
      <c r="I23" s="46"/>
      <c r="J23" s="47"/>
      <c r="K23" s="11" t="s">
        <v>541</v>
      </c>
      <c r="L23" s="11" t="s">
        <v>542</v>
      </c>
      <c r="M23" s="93" t="s">
        <v>508</v>
      </c>
      <c r="N23" s="92" t="s">
        <v>438</v>
      </c>
      <c r="O23" s="55">
        <v>10000000</v>
      </c>
      <c r="P23" s="55">
        <f>0</f>
        <v>0</v>
      </c>
      <c r="Q23" s="55">
        <f t="shared" si="2"/>
        <v>10000000</v>
      </c>
      <c r="R23" s="11" t="s">
        <v>176</v>
      </c>
      <c r="S23" s="88"/>
    </row>
    <row r="24" spans="1:19" ht="25.5" customHeight="1" thickBot="1" x14ac:dyDescent="0.3">
      <c r="A24" s="212" t="s">
        <v>36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4"/>
    </row>
    <row r="25" spans="1:19" ht="88.5" customHeight="1" thickBot="1" x14ac:dyDescent="0.3">
      <c r="A25" s="19" t="s">
        <v>248</v>
      </c>
      <c r="B25" s="81" t="s">
        <v>90</v>
      </c>
      <c r="C25" s="81" t="s">
        <v>146</v>
      </c>
      <c r="D25" s="81" t="s">
        <v>84</v>
      </c>
      <c r="E25" s="139" t="s">
        <v>322</v>
      </c>
      <c r="F25" s="19" t="s">
        <v>184</v>
      </c>
      <c r="G25" s="19" t="s">
        <v>249</v>
      </c>
      <c r="H25" s="103" t="s">
        <v>286</v>
      </c>
      <c r="I25" s="19" t="s">
        <v>147</v>
      </c>
      <c r="J25" s="19" t="s">
        <v>320</v>
      </c>
      <c r="K25" s="19" t="s">
        <v>321</v>
      </c>
      <c r="L25" s="19" t="s">
        <v>286</v>
      </c>
      <c r="M25" s="91" t="s">
        <v>389</v>
      </c>
      <c r="N25" s="94" t="s">
        <v>718</v>
      </c>
      <c r="O25" s="167">
        <f>-4500000</f>
        <v>-4500000</v>
      </c>
      <c r="P25" s="203">
        <f>12000000</f>
        <v>12000000</v>
      </c>
      <c r="Q25" s="167">
        <f>P25+O25</f>
        <v>7500000</v>
      </c>
      <c r="R25" s="17" t="s">
        <v>185</v>
      </c>
    </row>
    <row r="26" spans="1:19" ht="86.25" customHeight="1" thickBot="1" x14ac:dyDescent="0.3">
      <c r="A26" s="17" t="s">
        <v>251</v>
      </c>
      <c r="B26" s="18" t="s">
        <v>90</v>
      </c>
      <c r="C26" s="18" t="s">
        <v>146</v>
      </c>
      <c r="D26" s="18" t="s">
        <v>84</v>
      </c>
      <c r="E26" s="140" t="s">
        <v>323</v>
      </c>
      <c r="F26" s="17" t="s">
        <v>243</v>
      </c>
      <c r="G26" s="17" t="s">
        <v>250</v>
      </c>
      <c r="H26" s="102" t="s">
        <v>50</v>
      </c>
      <c r="I26" s="17" t="s">
        <v>186</v>
      </c>
      <c r="J26" s="17" t="s">
        <v>186</v>
      </c>
      <c r="K26" s="17" t="s">
        <v>186</v>
      </c>
      <c r="L26" s="17" t="s">
        <v>148</v>
      </c>
      <c r="M26" s="91" t="s">
        <v>389</v>
      </c>
      <c r="N26" s="94" t="s">
        <v>718</v>
      </c>
      <c r="O26" s="168"/>
      <c r="P26" s="204"/>
      <c r="Q26" s="168"/>
      <c r="R26" s="17" t="s">
        <v>187</v>
      </c>
    </row>
    <row r="27" spans="1:19" ht="102.6" customHeight="1" thickBot="1" x14ac:dyDescent="0.3">
      <c r="A27" s="17" t="s">
        <v>324</v>
      </c>
      <c r="B27" s="18" t="s">
        <v>90</v>
      </c>
      <c r="C27" s="18" t="s">
        <v>146</v>
      </c>
      <c r="D27" s="18" t="s">
        <v>84</v>
      </c>
      <c r="E27" s="140" t="s">
        <v>325</v>
      </c>
      <c r="F27" s="17" t="s">
        <v>189</v>
      </c>
      <c r="G27" s="17" t="s">
        <v>326</v>
      </c>
      <c r="H27" s="102" t="s">
        <v>327</v>
      </c>
      <c r="I27" s="17" t="s">
        <v>149</v>
      </c>
      <c r="J27" s="17" t="s">
        <v>150</v>
      </c>
      <c r="K27" s="11" t="s">
        <v>151</v>
      </c>
      <c r="L27" s="11" t="s">
        <v>152</v>
      </c>
      <c r="M27" s="91" t="s">
        <v>389</v>
      </c>
      <c r="N27" s="94" t="s">
        <v>718</v>
      </c>
      <c r="O27" s="168"/>
      <c r="P27" s="204"/>
      <c r="Q27" s="168"/>
      <c r="R27" s="17" t="s">
        <v>188</v>
      </c>
    </row>
    <row r="28" spans="1:19" ht="193.5" customHeight="1" thickBot="1" x14ac:dyDescent="0.3">
      <c r="A28" s="52" t="s">
        <v>190</v>
      </c>
      <c r="B28" s="82" t="s">
        <v>90</v>
      </c>
      <c r="C28" s="82" t="s">
        <v>146</v>
      </c>
      <c r="D28" s="82" t="s">
        <v>84</v>
      </c>
      <c r="E28" s="141" t="s">
        <v>328</v>
      </c>
      <c r="F28" s="52" t="s">
        <v>329</v>
      </c>
      <c r="G28" s="52" t="s">
        <v>191</v>
      </c>
      <c r="H28" s="104" t="s">
        <v>439</v>
      </c>
      <c r="I28" s="53" t="s">
        <v>192</v>
      </c>
      <c r="J28" s="53" t="s">
        <v>330</v>
      </c>
      <c r="K28" s="53" t="s">
        <v>439</v>
      </c>
      <c r="L28" s="53" t="s">
        <v>439</v>
      </c>
      <c r="M28" s="91" t="s">
        <v>389</v>
      </c>
      <c r="N28" s="91" t="s">
        <v>719</v>
      </c>
      <c r="O28" s="169"/>
      <c r="P28" s="205"/>
      <c r="Q28" s="169"/>
      <c r="R28" s="17" t="s">
        <v>440</v>
      </c>
    </row>
    <row r="29" spans="1:19" ht="27.75" customHeight="1" thickBot="1" x14ac:dyDescent="0.3">
      <c r="A29" s="209" t="s">
        <v>193</v>
      </c>
      <c r="B29" s="210"/>
      <c r="C29" s="210"/>
      <c r="D29" s="211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</row>
    <row r="30" spans="1:19" ht="116.25" customHeight="1" thickBot="1" x14ac:dyDescent="0.3">
      <c r="A30" s="18" t="s">
        <v>252</v>
      </c>
      <c r="B30" s="20" t="s">
        <v>73</v>
      </c>
      <c r="C30" s="20" t="s">
        <v>141</v>
      </c>
      <c r="D30" s="21" t="s">
        <v>142</v>
      </c>
      <c r="E30" s="142" t="s">
        <v>52</v>
      </c>
      <c r="F30" s="18" t="s">
        <v>20</v>
      </c>
      <c r="G30" s="18" t="s">
        <v>720</v>
      </c>
      <c r="H30" s="130" t="s">
        <v>606</v>
      </c>
      <c r="I30" s="18" t="s">
        <v>21</v>
      </c>
      <c r="J30" s="18" t="s">
        <v>21</v>
      </c>
      <c r="K30" s="10" t="s">
        <v>609</v>
      </c>
      <c r="L30" s="10" t="s">
        <v>606</v>
      </c>
      <c r="M30" s="90" t="s">
        <v>389</v>
      </c>
      <c r="N30" s="216" t="s">
        <v>458</v>
      </c>
      <c r="O30" s="172">
        <f>7800000</f>
        <v>7800000</v>
      </c>
      <c r="P30" s="172">
        <v>30000000</v>
      </c>
      <c r="Q30" s="172">
        <f>P30+O30</f>
        <v>37800000</v>
      </c>
      <c r="R30" s="123" t="s">
        <v>194</v>
      </c>
    </row>
    <row r="31" spans="1:19" ht="96.75" customHeight="1" thickBot="1" x14ac:dyDescent="0.3">
      <c r="A31" s="18" t="s">
        <v>253</v>
      </c>
      <c r="B31" s="20" t="s">
        <v>73</v>
      </c>
      <c r="C31" s="20" t="s">
        <v>143</v>
      </c>
      <c r="D31" s="20" t="s">
        <v>144</v>
      </c>
      <c r="E31" s="142" t="s">
        <v>53</v>
      </c>
      <c r="F31" s="18" t="s">
        <v>22</v>
      </c>
      <c r="G31" s="18" t="s">
        <v>721</v>
      </c>
      <c r="H31" s="131" t="s">
        <v>607</v>
      </c>
      <c r="I31" s="18" t="s">
        <v>54</v>
      </c>
      <c r="J31" s="18" t="s">
        <v>54</v>
      </c>
      <c r="K31" s="10" t="s">
        <v>610</v>
      </c>
      <c r="L31" s="10" t="s">
        <v>607</v>
      </c>
      <c r="M31" s="95" t="s">
        <v>389</v>
      </c>
      <c r="N31" s="217"/>
      <c r="O31" s="215"/>
      <c r="P31" s="174"/>
      <c r="Q31" s="174"/>
      <c r="R31" s="18" t="s">
        <v>194</v>
      </c>
    </row>
    <row r="32" spans="1:19" s="3" customFormat="1" ht="114" customHeight="1" thickBot="1" x14ac:dyDescent="0.3">
      <c r="A32" s="10" t="s">
        <v>331</v>
      </c>
      <c r="B32" s="37" t="s">
        <v>73</v>
      </c>
      <c r="C32" s="38" t="s">
        <v>106</v>
      </c>
      <c r="D32" s="13" t="s">
        <v>75</v>
      </c>
      <c r="E32" s="143" t="s">
        <v>426</v>
      </c>
      <c r="F32" s="10" t="s">
        <v>66</v>
      </c>
      <c r="G32" s="10" t="s">
        <v>722</v>
      </c>
      <c r="H32" s="132" t="s">
        <v>608</v>
      </c>
      <c r="I32" s="10" t="s">
        <v>195</v>
      </c>
      <c r="J32" s="10" t="s">
        <v>195</v>
      </c>
      <c r="K32" s="29" t="s">
        <v>611</v>
      </c>
      <c r="L32" s="29" t="s">
        <v>608</v>
      </c>
      <c r="M32" s="95" t="s">
        <v>389</v>
      </c>
      <c r="N32" s="95" t="s">
        <v>427</v>
      </c>
      <c r="O32" s="42">
        <f>5500000</f>
        <v>5500000</v>
      </c>
      <c r="P32" s="42">
        <v>32000000</v>
      </c>
      <c r="Q32" s="42">
        <f>P32+O32</f>
        <v>37500000</v>
      </c>
      <c r="R32" s="10" t="s">
        <v>196</v>
      </c>
    </row>
    <row r="33" spans="1:1598" ht="117.75" customHeight="1" thickBot="1" x14ac:dyDescent="0.3">
      <c r="A33" s="17" t="s">
        <v>254</v>
      </c>
      <c r="B33" s="17" t="s">
        <v>158</v>
      </c>
      <c r="C33" s="17" t="s">
        <v>159</v>
      </c>
      <c r="D33" s="17" t="s">
        <v>160</v>
      </c>
      <c r="E33" s="144" t="s">
        <v>334</v>
      </c>
      <c r="F33" s="25" t="s">
        <v>380</v>
      </c>
      <c r="G33" s="18" t="s">
        <v>332</v>
      </c>
      <c r="H33" s="101" t="s">
        <v>612</v>
      </c>
      <c r="I33" s="18" t="s">
        <v>381</v>
      </c>
      <c r="J33" s="18" t="s">
        <v>381</v>
      </c>
      <c r="K33" s="18" t="s">
        <v>428</v>
      </c>
      <c r="L33" s="18" t="s">
        <v>428</v>
      </c>
      <c r="M33" s="90" t="s">
        <v>389</v>
      </c>
      <c r="N33" s="107" t="s">
        <v>429</v>
      </c>
      <c r="O33" s="172">
        <v>400000</v>
      </c>
      <c r="P33" s="172">
        <v>1750000</v>
      </c>
      <c r="Q33" s="172">
        <f>P33+O33</f>
        <v>2150000</v>
      </c>
      <c r="R33" s="18" t="s">
        <v>194</v>
      </c>
    </row>
    <row r="34" spans="1:1598" ht="122.25" customHeight="1" thickBot="1" x14ac:dyDescent="0.3">
      <c r="A34" s="26" t="s">
        <v>506</v>
      </c>
      <c r="B34" s="17" t="s">
        <v>158</v>
      </c>
      <c r="C34" s="17" t="s">
        <v>159</v>
      </c>
      <c r="D34" s="17" t="s">
        <v>160</v>
      </c>
      <c r="E34" s="144" t="s">
        <v>335</v>
      </c>
      <c r="F34" s="17" t="s">
        <v>382</v>
      </c>
      <c r="G34" s="18" t="s">
        <v>333</v>
      </c>
      <c r="H34" s="101" t="s">
        <v>613</v>
      </c>
      <c r="I34" s="18" t="s">
        <v>383</v>
      </c>
      <c r="J34" s="18" t="s">
        <v>383</v>
      </c>
      <c r="K34" s="18" t="s">
        <v>430</v>
      </c>
      <c r="L34" s="18" t="s">
        <v>430</v>
      </c>
      <c r="M34" s="90" t="s">
        <v>389</v>
      </c>
      <c r="N34" s="107" t="s">
        <v>429</v>
      </c>
      <c r="O34" s="173"/>
      <c r="P34" s="173"/>
      <c r="Q34" s="173"/>
      <c r="R34" s="18" t="s">
        <v>197</v>
      </c>
    </row>
    <row r="35" spans="1:1598" ht="102" customHeight="1" thickBot="1" x14ac:dyDescent="0.3">
      <c r="A35" s="17" t="s">
        <v>507</v>
      </c>
      <c r="B35" s="17" t="s">
        <v>158</v>
      </c>
      <c r="C35" s="17" t="s">
        <v>159</v>
      </c>
      <c r="D35" s="17" t="s">
        <v>160</v>
      </c>
      <c r="E35" s="144" t="s">
        <v>336</v>
      </c>
      <c r="F35" s="27" t="s">
        <v>384</v>
      </c>
      <c r="G35" s="18" t="s">
        <v>337</v>
      </c>
      <c r="H35" s="101" t="s">
        <v>614</v>
      </c>
      <c r="I35" s="18" t="s">
        <v>385</v>
      </c>
      <c r="J35" s="18" t="s">
        <v>385</v>
      </c>
      <c r="K35" s="17" t="s">
        <v>432</v>
      </c>
      <c r="L35" s="18" t="s">
        <v>431</v>
      </c>
      <c r="M35" s="95" t="s">
        <v>389</v>
      </c>
      <c r="N35" s="95" t="s">
        <v>391</v>
      </c>
      <c r="O35" s="174"/>
      <c r="P35" s="174"/>
      <c r="Q35" s="174"/>
      <c r="R35" s="18" t="s">
        <v>197</v>
      </c>
    </row>
    <row r="36" spans="1:1598" ht="92.25" customHeight="1" thickBot="1" x14ac:dyDescent="0.3">
      <c r="A36" s="18" t="s">
        <v>255</v>
      </c>
      <c r="B36" s="22" t="s">
        <v>73</v>
      </c>
      <c r="C36" s="24" t="s">
        <v>106</v>
      </c>
      <c r="D36" s="28" t="s">
        <v>75</v>
      </c>
      <c r="E36" s="142" t="s">
        <v>67</v>
      </c>
      <c r="F36" s="18" t="s">
        <v>198</v>
      </c>
      <c r="G36" s="18" t="s">
        <v>723</v>
      </c>
      <c r="H36" s="101" t="s">
        <v>615</v>
      </c>
      <c r="I36" s="18" t="s">
        <v>199</v>
      </c>
      <c r="J36" s="18" t="s">
        <v>199</v>
      </c>
      <c r="K36" s="10" t="s">
        <v>616</v>
      </c>
      <c r="L36" s="10" t="s">
        <v>615</v>
      </c>
      <c r="M36" s="95" t="s">
        <v>389</v>
      </c>
      <c r="N36" s="95" t="s">
        <v>433</v>
      </c>
      <c r="O36" s="108">
        <v>0</v>
      </c>
      <c r="P36" s="108">
        <v>3500000</v>
      </c>
      <c r="Q36" s="108">
        <f>P36+O36</f>
        <v>3500000</v>
      </c>
      <c r="R36" s="18" t="s">
        <v>194</v>
      </c>
    </row>
    <row r="37" spans="1:1598" ht="84.75" customHeight="1" thickBot="1" x14ac:dyDescent="0.3">
      <c r="A37" s="18" t="s">
        <v>256</v>
      </c>
      <c r="B37" s="20" t="s">
        <v>73</v>
      </c>
      <c r="C37" s="23" t="s">
        <v>106</v>
      </c>
      <c r="D37" s="24" t="s">
        <v>75</v>
      </c>
      <c r="E37" s="142" t="s">
        <v>338</v>
      </c>
      <c r="F37" s="18" t="s">
        <v>200</v>
      </c>
      <c r="G37" s="18" t="s">
        <v>519</v>
      </c>
      <c r="H37" s="101" t="s">
        <v>68</v>
      </c>
      <c r="I37" s="18" t="s">
        <v>201</v>
      </c>
      <c r="J37" s="18" t="s">
        <v>145</v>
      </c>
      <c r="K37" s="18" t="s">
        <v>161</v>
      </c>
      <c r="L37" s="18" t="s">
        <v>161</v>
      </c>
      <c r="M37" s="95" t="s">
        <v>425</v>
      </c>
      <c r="N37" s="95" t="s">
        <v>99</v>
      </c>
      <c r="O37" s="42">
        <f>-1000000</f>
        <v>-1000000</v>
      </c>
      <c r="P37" s="108">
        <v>2000000</v>
      </c>
      <c r="Q37" s="108">
        <f>P37+O37</f>
        <v>1000000</v>
      </c>
      <c r="R37" s="18" t="s">
        <v>176</v>
      </c>
    </row>
    <row r="38" spans="1:1598" s="3" customFormat="1" ht="78.75" customHeight="1" thickBot="1" x14ac:dyDescent="0.3">
      <c r="A38" s="10" t="s">
        <v>339</v>
      </c>
      <c r="B38" s="40" t="s">
        <v>73</v>
      </c>
      <c r="C38" s="38" t="s">
        <v>106</v>
      </c>
      <c r="D38" s="41" t="s">
        <v>75</v>
      </c>
      <c r="E38" s="136" t="s">
        <v>340</v>
      </c>
      <c r="F38" s="10" t="s">
        <v>434</v>
      </c>
      <c r="G38" s="10" t="s">
        <v>341</v>
      </c>
      <c r="H38" s="101" t="s">
        <v>342</v>
      </c>
      <c r="I38" s="10" t="s">
        <v>343</v>
      </c>
      <c r="J38" s="10" t="s">
        <v>344</v>
      </c>
      <c r="K38" s="10" t="s">
        <v>617</v>
      </c>
      <c r="L38" s="10" t="s">
        <v>345</v>
      </c>
      <c r="M38" s="95" t="s">
        <v>389</v>
      </c>
      <c r="N38" s="95" t="s">
        <v>435</v>
      </c>
      <c r="O38" s="42">
        <f>30000000</f>
        <v>30000000</v>
      </c>
      <c r="P38" s="42">
        <v>64000000</v>
      </c>
      <c r="Q38" s="42">
        <f>P38+O38</f>
        <v>94000000</v>
      </c>
      <c r="R38" s="10" t="s">
        <v>257</v>
      </c>
    </row>
    <row r="39" spans="1:1598" ht="18.75" thickBot="1" x14ac:dyDescent="0.3">
      <c r="A39" s="198" t="s">
        <v>35</v>
      </c>
      <c r="B39" s="199"/>
      <c r="C39" s="199"/>
      <c r="D39" s="199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1"/>
      <c r="R39" s="202"/>
    </row>
    <row r="40" spans="1:1598" ht="249.75" customHeight="1" thickBot="1" x14ac:dyDescent="0.3">
      <c r="A40" s="18" t="s">
        <v>652</v>
      </c>
      <c r="B40" s="18" t="s">
        <v>653</v>
      </c>
      <c r="C40" s="11" t="s">
        <v>654</v>
      </c>
      <c r="D40" s="31" t="s">
        <v>655</v>
      </c>
      <c r="E40" s="136" t="s">
        <v>51</v>
      </c>
      <c r="F40" s="10" t="s">
        <v>44</v>
      </c>
      <c r="G40" s="10" t="s">
        <v>346</v>
      </c>
      <c r="H40" s="10" t="s">
        <v>549</v>
      </c>
      <c r="I40" s="10" t="s">
        <v>202</v>
      </c>
      <c r="J40" s="10" t="s">
        <v>203</v>
      </c>
      <c r="K40" s="18" t="s">
        <v>550</v>
      </c>
      <c r="L40" s="10" t="s">
        <v>481</v>
      </c>
      <c r="M40" s="90" t="s">
        <v>389</v>
      </c>
      <c r="N40" s="90" t="s">
        <v>656</v>
      </c>
      <c r="O40" s="35">
        <v>0</v>
      </c>
      <c r="P40" s="58">
        <v>4500000</v>
      </c>
      <c r="Q40" s="69">
        <f>P40+O40</f>
        <v>4500000</v>
      </c>
      <c r="R40" s="71" t="s">
        <v>596</v>
      </c>
    </row>
    <row r="41" spans="1:1598" s="3" customFormat="1" ht="278.45" customHeight="1" thickBot="1" x14ac:dyDescent="0.3">
      <c r="A41" s="31" t="s">
        <v>657</v>
      </c>
      <c r="B41" s="18" t="s">
        <v>653</v>
      </c>
      <c r="C41" s="31" t="s">
        <v>654</v>
      </c>
      <c r="D41" s="31" t="s">
        <v>655</v>
      </c>
      <c r="E41" s="150" t="s">
        <v>482</v>
      </c>
      <c r="F41" s="31" t="s">
        <v>483</v>
      </c>
      <c r="G41" s="31" t="s">
        <v>484</v>
      </c>
      <c r="H41" s="151" t="s">
        <v>551</v>
      </c>
      <c r="I41" s="10" t="s">
        <v>202</v>
      </c>
      <c r="J41" s="10" t="s">
        <v>204</v>
      </c>
      <c r="K41" s="31" t="s">
        <v>658</v>
      </c>
      <c r="L41" s="151" t="s">
        <v>552</v>
      </c>
      <c r="M41" s="90" t="s">
        <v>389</v>
      </c>
      <c r="N41" s="90" t="s">
        <v>391</v>
      </c>
      <c r="O41" s="59">
        <f>3000000</f>
        <v>3000000</v>
      </c>
      <c r="P41" s="59">
        <v>3000000</v>
      </c>
      <c r="Q41" s="113">
        <f>P41+O41</f>
        <v>6000000</v>
      </c>
      <c r="R41" s="71" t="s">
        <v>596</v>
      </c>
    </row>
    <row r="42" spans="1:1598" s="1" customFormat="1" ht="409.15" customHeight="1" thickBot="1" x14ac:dyDescent="0.3">
      <c r="A42" s="10" t="s">
        <v>659</v>
      </c>
      <c r="B42" s="18" t="s">
        <v>653</v>
      </c>
      <c r="C42" s="10" t="s">
        <v>660</v>
      </c>
      <c r="D42" s="31" t="s">
        <v>655</v>
      </c>
      <c r="E42" s="152" t="s">
        <v>6</v>
      </c>
      <c r="F42" s="10" t="s">
        <v>347</v>
      </c>
      <c r="G42" s="10" t="s">
        <v>485</v>
      </c>
      <c r="H42" s="10" t="s">
        <v>554</v>
      </c>
      <c r="I42" s="10" t="s">
        <v>202</v>
      </c>
      <c r="J42" s="10" t="s">
        <v>348</v>
      </c>
      <c r="K42" s="153" t="s">
        <v>555</v>
      </c>
      <c r="L42" s="154" t="s">
        <v>556</v>
      </c>
      <c r="M42" s="90" t="s">
        <v>389</v>
      </c>
      <c r="N42" s="90" t="s">
        <v>391</v>
      </c>
      <c r="O42" s="35">
        <v>0</v>
      </c>
      <c r="P42" s="58">
        <v>3500000</v>
      </c>
      <c r="Q42" s="69">
        <f>P42+O42</f>
        <v>3500000</v>
      </c>
      <c r="R42" s="71" t="s">
        <v>596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</row>
    <row r="43" spans="1:1598" s="1" customFormat="1" ht="273" customHeight="1" thickBot="1" x14ac:dyDescent="0.3">
      <c r="A43" s="10" t="s">
        <v>661</v>
      </c>
      <c r="B43" s="18" t="s">
        <v>653</v>
      </c>
      <c r="C43" s="10" t="s">
        <v>654</v>
      </c>
      <c r="D43" s="31" t="s">
        <v>655</v>
      </c>
      <c r="E43" s="136" t="s">
        <v>7</v>
      </c>
      <c r="F43" s="10" t="s">
        <v>349</v>
      </c>
      <c r="G43" s="10" t="s">
        <v>724</v>
      </c>
      <c r="H43" s="10" t="s">
        <v>662</v>
      </c>
      <c r="I43" s="10" t="s">
        <v>202</v>
      </c>
      <c r="J43" s="10" t="s">
        <v>205</v>
      </c>
      <c r="K43" s="10" t="s">
        <v>663</v>
      </c>
      <c r="L43" s="10" t="s">
        <v>664</v>
      </c>
      <c r="M43" s="90" t="s">
        <v>389</v>
      </c>
      <c r="N43" s="90" t="s">
        <v>391</v>
      </c>
      <c r="O43" s="35">
        <v>-1000000</v>
      </c>
      <c r="P43" s="58">
        <v>3500000</v>
      </c>
      <c r="Q43" s="69">
        <f>P43+O43</f>
        <v>2500000</v>
      </c>
      <c r="R43" s="71" t="s">
        <v>596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</row>
    <row r="44" spans="1:1598" s="3" customFormat="1" ht="213" customHeight="1" thickBot="1" x14ac:dyDescent="0.3">
      <c r="A44" s="31" t="s">
        <v>665</v>
      </c>
      <c r="B44" s="18" t="s">
        <v>653</v>
      </c>
      <c r="C44" s="31" t="s">
        <v>654</v>
      </c>
      <c r="D44" s="31" t="s">
        <v>655</v>
      </c>
      <c r="E44" s="145" t="s">
        <v>8</v>
      </c>
      <c r="F44" s="31" t="s">
        <v>486</v>
      </c>
      <c r="G44" s="31" t="s">
        <v>666</v>
      </c>
      <c r="H44" s="151" t="s">
        <v>725</v>
      </c>
      <c r="I44" s="43" t="s">
        <v>202</v>
      </c>
      <c r="J44" s="43" t="s">
        <v>207</v>
      </c>
      <c r="K44" s="31" t="s">
        <v>557</v>
      </c>
      <c r="L44" s="151" t="s">
        <v>558</v>
      </c>
      <c r="M44" s="90" t="s">
        <v>389</v>
      </c>
      <c r="N44" s="90" t="s">
        <v>391</v>
      </c>
      <c r="O44" s="60">
        <f>2659591.45</f>
        <v>2659591.4500000002</v>
      </c>
      <c r="P44" s="61">
        <v>1000000</v>
      </c>
      <c r="Q44" s="69">
        <f>P44+O44</f>
        <v>3659591.45</v>
      </c>
      <c r="R44" s="71" t="s">
        <v>596</v>
      </c>
    </row>
    <row r="45" spans="1:1598" ht="141" customHeight="1" thickBot="1" x14ac:dyDescent="0.3">
      <c r="A45" s="10" t="s">
        <v>667</v>
      </c>
      <c r="B45" s="18" t="s">
        <v>653</v>
      </c>
      <c r="C45" s="13" t="s">
        <v>668</v>
      </c>
      <c r="D45" s="31" t="s">
        <v>655</v>
      </c>
      <c r="E45" s="136" t="s">
        <v>350</v>
      </c>
      <c r="F45" s="13" t="s">
        <v>208</v>
      </c>
      <c r="G45" s="10" t="s">
        <v>351</v>
      </c>
      <c r="H45" s="155" t="s">
        <v>726</v>
      </c>
      <c r="I45" s="10" t="s">
        <v>202</v>
      </c>
      <c r="J45" s="10" t="s">
        <v>352</v>
      </c>
      <c r="K45" s="154" t="s">
        <v>487</v>
      </c>
      <c r="L45" s="10" t="s">
        <v>559</v>
      </c>
      <c r="M45" s="90" t="s">
        <v>560</v>
      </c>
      <c r="N45" s="90" t="s">
        <v>561</v>
      </c>
      <c r="O45" s="35">
        <f>400000</f>
        <v>400000</v>
      </c>
      <c r="P45" s="35">
        <v>3000000</v>
      </c>
      <c r="Q45" s="69">
        <f t="shared" ref="Q45:Q47" si="3">P45+O45</f>
        <v>3400000</v>
      </c>
      <c r="R45" s="71" t="s">
        <v>596</v>
      </c>
    </row>
    <row r="46" spans="1:1598" ht="292.5" customHeight="1" thickBot="1" x14ac:dyDescent="0.3">
      <c r="A46" s="10" t="s">
        <v>669</v>
      </c>
      <c r="B46" s="18" t="s">
        <v>653</v>
      </c>
      <c r="C46" s="10" t="s">
        <v>668</v>
      </c>
      <c r="D46" s="31" t="s">
        <v>655</v>
      </c>
      <c r="E46" s="136" t="s">
        <v>9</v>
      </c>
      <c r="F46" s="13" t="s">
        <v>488</v>
      </c>
      <c r="G46" s="166" t="s">
        <v>728</v>
      </c>
      <c r="H46" s="10" t="s">
        <v>727</v>
      </c>
      <c r="I46" s="39" t="s">
        <v>202</v>
      </c>
      <c r="J46" s="39" t="s">
        <v>353</v>
      </c>
      <c r="K46" s="10" t="s">
        <v>562</v>
      </c>
      <c r="L46" s="10" t="s">
        <v>729</v>
      </c>
      <c r="M46" s="90" t="s">
        <v>560</v>
      </c>
      <c r="N46" s="90" t="s">
        <v>561</v>
      </c>
      <c r="O46" s="35">
        <v>0</v>
      </c>
      <c r="P46" s="35">
        <v>2700000</v>
      </c>
      <c r="Q46" s="69">
        <f t="shared" si="3"/>
        <v>2700000</v>
      </c>
      <c r="R46" s="71" t="s">
        <v>596</v>
      </c>
    </row>
    <row r="47" spans="1:1598" ht="236.25" customHeight="1" thickBot="1" x14ac:dyDescent="0.3">
      <c r="A47" s="18" t="s">
        <v>670</v>
      </c>
      <c r="B47" s="18" t="s">
        <v>653</v>
      </c>
      <c r="C47" s="18" t="s">
        <v>654</v>
      </c>
      <c r="D47" s="31" t="s">
        <v>655</v>
      </c>
      <c r="E47" s="136" t="s">
        <v>10</v>
      </c>
      <c r="F47" s="13" t="s">
        <v>46</v>
      </c>
      <c r="G47" s="165" t="s">
        <v>730</v>
      </c>
      <c r="H47" s="18" t="s">
        <v>732</v>
      </c>
      <c r="I47" s="10" t="s">
        <v>202</v>
      </c>
      <c r="J47" s="10" t="s">
        <v>206</v>
      </c>
      <c r="K47" s="18" t="s">
        <v>563</v>
      </c>
      <c r="L47" s="18" t="s">
        <v>731</v>
      </c>
      <c r="M47" s="90" t="s">
        <v>560</v>
      </c>
      <c r="N47" s="90" t="s">
        <v>561</v>
      </c>
      <c r="O47" s="35">
        <v>0</v>
      </c>
      <c r="P47" s="58">
        <v>2000000</v>
      </c>
      <c r="Q47" s="69">
        <f t="shared" si="3"/>
        <v>2000000</v>
      </c>
      <c r="R47" s="71" t="s">
        <v>596</v>
      </c>
    </row>
    <row r="48" spans="1:1598" s="3" customFormat="1" ht="261.75" customHeight="1" thickBot="1" x14ac:dyDescent="0.3">
      <c r="A48" s="31" t="s">
        <v>671</v>
      </c>
      <c r="B48" s="18" t="s">
        <v>653</v>
      </c>
      <c r="C48" s="31" t="s">
        <v>672</v>
      </c>
      <c r="D48" s="31" t="s">
        <v>655</v>
      </c>
      <c r="E48" s="145" t="s">
        <v>11</v>
      </c>
      <c r="F48" s="31" t="s">
        <v>45</v>
      </c>
      <c r="G48" s="10" t="s">
        <v>673</v>
      </c>
      <c r="H48" s="31" t="s">
        <v>733</v>
      </c>
      <c r="I48" s="10" t="s">
        <v>202</v>
      </c>
      <c r="J48" s="10" t="s">
        <v>206</v>
      </c>
      <c r="K48" s="31" t="s">
        <v>564</v>
      </c>
      <c r="L48" s="156" t="s">
        <v>565</v>
      </c>
      <c r="M48" s="90" t="s">
        <v>560</v>
      </c>
      <c r="N48" s="90" t="s">
        <v>561</v>
      </c>
      <c r="O48" s="35">
        <v>0</v>
      </c>
      <c r="P48" s="62">
        <v>2000000</v>
      </c>
      <c r="Q48" s="66">
        <f>P48+O48</f>
        <v>2000000</v>
      </c>
      <c r="R48" s="71" t="s">
        <v>596</v>
      </c>
    </row>
    <row r="49" spans="1:19" s="3" customFormat="1" ht="337.5" customHeight="1" thickBot="1" x14ac:dyDescent="0.3">
      <c r="A49" s="31" t="s">
        <v>674</v>
      </c>
      <c r="B49" s="18" t="s">
        <v>653</v>
      </c>
      <c r="C49" s="30" t="s">
        <v>675</v>
      </c>
      <c r="D49" s="31" t="s">
        <v>655</v>
      </c>
      <c r="E49" s="150" t="s">
        <v>489</v>
      </c>
      <c r="F49" s="31" t="s">
        <v>490</v>
      </c>
      <c r="G49" s="31" t="s">
        <v>734</v>
      </c>
      <c r="H49" s="164" t="s">
        <v>735</v>
      </c>
      <c r="I49" s="10" t="s">
        <v>85</v>
      </c>
      <c r="J49" s="10" t="s">
        <v>85</v>
      </c>
      <c r="K49" s="31" t="s">
        <v>676</v>
      </c>
      <c r="L49" s="31" t="s">
        <v>736</v>
      </c>
      <c r="M49" s="90" t="s">
        <v>491</v>
      </c>
      <c r="N49" s="90" t="s">
        <v>566</v>
      </c>
      <c r="O49" s="62">
        <v>-8024300</v>
      </c>
      <c r="P49" s="62">
        <f>13000000</f>
        <v>13000000</v>
      </c>
      <c r="Q49" s="66">
        <f>P49+O49</f>
        <v>4975700</v>
      </c>
      <c r="R49" s="70" t="s">
        <v>492</v>
      </c>
    </row>
    <row r="50" spans="1:19" s="3" customFormat="1" ht="156" customHeight="1" thickBot="1" x14ac:dyDescent="0.3">
      <c r="A50" s="31" t="s">
        <v>677</v>
      </c>
      <c r="B50" s="18" t="s">
        <v>653</v>
      </c>
      <c r="C50" s="30" t="s">
        <v>86</v>
      </c>
      <c r="D50" s="31" t="s">
        <v>655</v>
      </c>
      <c r="E50" s="145" t="s">
        <v>234</v>
      </c>
      <c r="F50" s="31" t="s">
        <v>47</v>
      </c>
      <c r="G50" s="31" t="s">
        <v>737</v>
      </c>
      <c r="H50" s="156" t="s">
        <v>738</v>
      </c>
      <c r="I50" s="10" t="s">
        <v>88</v>
      </c>
      <c r="J50" s="10" t="s">
        <v>354</v>
      </c>
      <c r="K50" s="10" t="s">
        <v>739</v>
      </c>
      <c r="L50" s="156" t="s">
        <v>493</v>
      </c>
      <c r="M50" s="90" t="s">
        <v>491</v>
      </c>
      <c r="N50" s="90" t="s">
        <v>99</v>
      </c>
      <c r="O50" s="62">
        <v>0</v>
      </c>
      <c r="P50" s="63">
        <v>2000000</v>
      </c>
      <c r="Q50" s="66">
        <f>P50+O50</f>
        <v>2000000</v>
      </c>
      <c r="R50" s="70" t="s">
        <v>597</v>
      </c>
    </row>
    <row r="51" spans="1:19" s="3" customFormat="1" ht="144.75" customHeight="1" thickBot="1" x14ac:dyDescent="0.3">
      <c r="A51" s="31" t="s">
        <v>678</v>
      </c>
      <c r="B51" s="18" t="s">
        <v>653</v>
      </c>
      <c r="C51" s="30" t="s">
        <v>86</v>
      </c>
      <c r="D51" s="31" t="s">
        <v>655</v>
      </c>
      <c r="E51" s="145" t="s">
        <v>235</v>
      </c>
      <c r="F51" s="31" t="s">
        <v>236</v>
      </c>
      <c r="G51" s="31" t="s">
        <v>740</v>
      </c>
      <c r="H51" s="164" t="s">
        <v>741</v>
      </c>
      <c r="I51" s="31" t="s">
        <v>88</v>
      </c>
      <c r="J51" s="31" t="s">
        <v>89</v>
      </c>
      <c r="K51" s="157" t="s">
        <v>567</v>
      </c>
      <c r="L51" s="156" t="s">
        <v>568</v>
      </c>
      <c r="M51" s="90" t="s">
        <v>443</v>
      </c>
      <c r="N51" s="90" t="s">
        <v>99</v>
      </c>
      <c r="O51" s="62">
        <v>-500000</v>
      </c>
      <c r="P51" s="63">
        <v>1500000</v>
      </c>
      <c r="Q51" s="64">
        <f>P51+O51</f>
        <v>1000000</v>
      </c>
      <c r="R51" s="70" t="s">
        <v>598</v>
      </c>
    </row>
    <row r="52" spans="1:19" s="3" customFormat="1" ht="180.6" customHeight="1" thickBot="1" x14ac:dyDescent="0.3">
      <c r="A52" s="177" t="s">
        <v>679</v>
      </c>
      <c r="B52" s="178" t="s">
        <v>653</v>
      </c>
      <c r="C52" s="179" t="s">
        <v>86</v>
      </c>
      <c r="D52" s="31" t="s">
        <v>655</v>
      </c>
      <c r="E52" s="145" t="s">
        <v>12</v>
      </c>
      <c r="F52" s="158" t="s">
        <v>47</v>
      </c>
      <c r="G52" s="170" t="s">
        <v>742</v>
      </c>
      <c r="H52" s="186" t="s">
        <v>743</v>
      </c>
      <c r="I52" s="31" t="s">
        <v>88</v>
      </c>
      <c r="J52" s="31" t="s">
        <v>89</v>
      </c>
      <c r="K52" s="188" t="s">
        <v>569</v>
      </c>
      <c r="L52" s="186" t="s">
        <v>570</v>
      </c>
      <c r="M52" s="90" t="s">
        <v>443</v>
      </c>
      <c r="N52" s="90" t="s">
        <v>99</v>
      </c>
      <c r="O52" s="62">
        <v>0</v>
      </c>
      <c r="P52" s="115">
        <v>3000000</v>
      </c>
      <c r="Q52" s="64">
        <f t="shared" ref="Q52:Q73" si="4">P52+O52</f>
        <v>3000000</v>
      </c>
      <c r="R52" s="70" t="s">
        <v>194</v>
      </c>
    </row>
    <row r="53" spans="1:19" s="3" customFormat="1" ht="131.44999999999999" customHeight="1" thickBot="1" x14ac:dyDescent="0.3">
      <c r="A53" s="177"/>
      <c r="B53" s="178"/>
      <c r="C53" s="179"/>
      <c r="D53" s="31" t="s">
        <v>655</v>
      </c>
      <c r="E53" s="145" t="s">
        <v>13</v>
      </c>
      <c r="F53" s="158" t="s">
        <v>47</v>
      </c>
      <c r="G53" s="171"/>
      <c r="H53" s="187"/>
      <c r="I53" s="31" t="s">
        <v>88</v>
      </c>
      <c r="J53" s="31" t="s">
        <v>89</v>
      </c>
      <c r="K53" s="187"/>
      <c r="L53" s="187"/>
      <c r="M53" s="90" t="s">
        <v>443</v>
      </c>
      <c r="N53" s="90" t="s">
        <v>99</v>
      </c>
      <c r="O53" s="66">
        <v>0</v>
      </c>
      <c r="P53" s="117">
        <v>3000000</v>
      </c>
      <c r="Q53" s="64">
        <f t="shared" si="4"/>
        <v>3000000</v>
      </c>
      <c r="R53" s="70" t="s">
        <v>194</v>
      </c>
    </row>
    <row r="54" spans="1:19" s="3" customFormat="1" ht="183" customHeight="1" thickBot="1" x14ac:dyDescent="0.3">
      <c r="A54" s="31" t="s">
        <v>680</v>
      </c>
      <c r="B54" s="18" t="s">
        <v>653</v>
      </c>
      <c r="C54" s="30" t="s">
        <v>86</v>
      </c>
      <c r="D54" s="31" t="s">
        <v>655</v>
      </c>
      <c r="E54" s="145" t="s">
        <v>14</v>
      </c>
      <c r="F54" s="65" t="s">
        <v>48</v>
      </c>
      <c r="G54" s="31" t="s">
        <v>744</v>
      </c>
      <c r="H54" s="164" t="s">
        <v>745</v>
      </c>
      <c r="I54" s="31" t="s">
        <v>88</v>
      </c>
      <c r="J54" s="31" t="s">
        <v>89</v>
      </c>
      <c r="K54" s="10" t="s">
        <v>571</v>
      </c>
      <c r="L54" s="156" t="s">
        <v>572</v>
      </c>
      <c r="M54" s="90" t="s">
        <v>443</v>
      </c>
      <c r="N54" s="90" t="s">
        <v>99</v>
      </c>
      <c r="O54" s="66">
        <f>600000</f>
        <v>600000</v>
      </c>
      <c r="P54" s="116">
        <v>2300000</v>
      </c>
      <c r="Q54" s="64">
        <f t="shared" si="4"/>
        <v>2900000</v>
      </c>
      <c r="R54" s="70" t="s">
        <v>218</v>
      </c>
    </row>
    <row r="55" spans="1:19" s="3" customFormat="1" ht="268.5" customHeight="1" thickBot="1" x14ac:dyDescent="0.3">
      <c r="A55" s="31" t="s">
        <v>681</v>
      </c>
      <c r="B55" s="18" t="s">
        <v>653</v>
      </c>
      <c r="C55" s="30" t="s">
        <v>86</v>
      </c>
      <c r="D55" s="31" t="s">
        <v>655</v>
      </c>
      <c r="E55" s="145" t="s">
        <v>15</v>
      </c>
      <c r="F55" s="65" t="s">
        <v>47</v>
      </c>
      <c r="G55" s="31" t="s">
        <v>746</v>
      </c>
      <c r="H55" s="164" t="s">
        <v>747</v>
      </c>
      <c r="I55" s="31" t="s">
        <v>88</v>
      </c>
      <c r="J55" s="31" t="s">
        <v>89</v>
      </c>
      <c r="K55" s="10" t="s">
        <v>573</v>
      </c>
      <c r="L55" s="156" t="s">
        <v>574</v>
      </c>
      <c r="M55" s="90" t="s">
        <v>443</v>
      </c>
      <c r="N55" s="90" t="s">
        <v>99</v>
      </c>
      <c r="O55" s="66">
        <v>0</v>
      </c>
      <c r="P55" s="64">
        <v>3000000</v>
      </c>
      <c r="Q55" s="64">
        <f t="shared" si="4"/>
        <v>3000000</v>
      </c>
      <c r="R55" s="70" t="s">
        <v>218</v>
      </c>
    </row>
    <row r="56" spans="1:19" s="3" customFormat="1" ht="186" customHeight="1" thickBot="1" x14ac:dyDescent="0.3">
      <c r="A56" s="31" t="s">
        <v>682</v>
      </c>
      <c r="B56" s="18" t="s">
        <v>653</v>
      </c>
      <c r="C56" s="30" t="s">
        <v>675</v>
      </c>
      <c r="D56" s="31" t="s">
        <v>655</v>
      </c>
      <c r="E56" s="136" t="s">
        <v>494</v>
      </c>
      <c r="F56" s="13" t="s">
        <v>355</v>
      </c>
      <c r="G56" s="164" t="s">
        <v>750</v>
      </c>
      <c r="H56" s="31" t="s">
        <v>748</v>
      </c>
      <c r="I56" s="10" t="s">
        <v>88</v>
      </c>
      <c r="J56" s="10" t="s">
        <v>89</v>
      </c>
      <c r="K56" s="31" t="s">
        <v>749</v>
      </c>
      <c r="L56" s="31" t="s">
        <v>575</v>
      </c>
      <c r="M56" s="90" t="s">
        <v>491</v>
      </c>
      <c r="N56" s="90" t="s">
        <v>495</v>
      </c>
      <c r="O56" s="68">
        <f>1235132</f>
        <v>1235132</v>
      </c>
      <c r="P56" s="68">
        <f>3000000</f>
        <v>3000000</v>
      </c>
      <c r="Q56" s="64">
        <f t="shared" si="4"/>
        <v>4235132</v>
      </c>
      <c r="R56" s="71" t="s">
        <v>194</v>
      </c>
    </row>
    <row r="57" spans="1:19" s="3" customFormat="1" ht="141.75" customHeight="1" thickBot="1" x14ac:dyDescent="0.3">
      <c r="A57" s="10" t="s">
        <v>683</v>
      </c>
      <c r="B57" s="18" t="s">
        <v>653</v>
      </c>
      <c r="C57" s="30" t="s">
        <v>668</v>
      </c>
      <c r="D57" s="31" t="s">
        <v>655</v>
      </c>
      <c r="E57" s="136" t="s">
        <v>356</v>
      </c>
      <c r="F57" s="10" t="s">
        <v>49</v>
      </c>
      <c r="G57" s="164" t="s">
        <v>751</v>
      </c>
      <c r="H57" s="31" t="s">
        <v>576</v>
      </c>
      <c r="I57" s="10" t="s">
        <v>88</v>
      </c>
      <c r="J57" s="10" t="s">
        <v>89</v>
      </c>
      <c r="K57" s="18" t="s">
        <v>577</v>
      </c>
      <c r="L57" s="154" t="s">
        <v>578</v>
      </c>
      <c r="M57" s="90" t="s">
        <v>443</v>
      </c>
      <c r="N57" s="90" t="s">
        <v>99</v>
      </c>
      <c r="O57" s="68">
        <f>0</f>
        <v>0</v>
      </c>
      <c r="P57" s="69">
        <v>3500000</v>
      </c>
      <c r="Q57" s="64">
        <f t="shared" si="4"/>
        <v>3500000</v>
      </c>
      <c r="R57" s="71" t="s">
        <v>218</v>
      </c>
    </row>
    <row r="58" spans="1:19" s="3" customFormat="1" ht="193.5" customHeight="1" thickBot="1" x14ac:dyDescent="0.3">
      <c r="A58" s="65" t="s">
        <v>684</v>
      </c>
      <c r="B58" s="18" t="s">
        <v>653</v>
      </c>
      <c r="C58" s="159" t="s">
        <v>86</v>
      </c>
      <c r="D58" s="31" t="s">
        <v>655</v>
      </c>
      <c r="E58" s="146" t="s">
        <v>16</v>
      </c>
      <c r="F58" s="70" t="s">
        <v>45</v>
      </c>
      <c r="G58" s="70" t="s">
        <v>753</v>
      </c>
      <c r="H58" s="70" t="s">
        <v>752</v>
      </c>
      <c r="I58" s="31" t="s">
        <v>88</v>
      </c>
      <c r="J58" s="31" t="s">
        <v>89</v>
      </c>
      <c r="K58" s="156" t="s">
        <v>579</v>
      </c>
      <c r="L58" s="156" t="s">
        <v>580</v>
      </c>
      <c r="M58" s="90" t="s">
        <v>491</v>
      </c>
      <c r="N58" s="90" t="s">
        <v>391</v>
      </c>
      <c r="O58" s="62">
        <v>-422865</v>
      </c>
      <c r="P58" s="115">
        <v>3000000</v>
      </c>
      <c r="Q58" s="64">
        <f t="shared" si="4"/>
        <v>2577135</v>
      </c>
      <c r="R58" s="70" t="s">
        <v>599</v>
      </c>
    </row>
    <row r="59" spans="1:19" s="3" customFormat="1" ht="128.25" customHeight="1" thickBot="1" x14ac:dyDescent="0.3">
      <c r="A59" s="18" t="s">
        <v>496</v>
      </c>
      <c r="B59" s="18" t="s">
        <v>653</v>
      </c>
      <c r="C59" s="10" t="s">
        <v>685</v>
      </c>
      <c r="D59" s="31" t="s">
        <v>686</v>
      </c>
      <c r="E59" s="147" t="s">
        <v>357</v>
      </c>
      <c r="F59" s="18" t="s">
        <v>233</v>
      </c>
      <c r="G59" s="18" t="s">
        <v>258</v>
      </c>
      <c r="H59" s="153" t="s">
        <v>58</v>
      </c>
      <c r="I59" s="18" t="s">
        <v>78</v>
      </c>
      <c r="J59" s="18" t="s">
        <v>87</v>
      </c>
      <c r="K59" s="154" t="s">
        <v>406</v>
      </c>
      <c r="L59" s="154" t="s">
        <v>407</v>
      </c>
      <c r="M59" s="90" t="s">
        <v>443</v>
      </c>
      <c r="N59" s="90" t="s">
        <v>99</v>
      </c>
      <c r="O59" s="72">
        <v>447933</v>
      </c>
      <c r="P59" s="128">
        <f>4500000</f>
        <v>4500000</v>
      </c>
      <c r="Q59" s="64">
        <f t="shared" si="4"/>
        <v>4947933</v>
      </c>
      <c r="R59" s="71" t="s">
        <v>600</v>
      </c>
    </row>
    <row r="60" spans="1:19" s="3" customFormat="1" ht="207.75" customHeight="1" thickBot="1" x14ac:dyDescent="0.3">
      <c r="A60" s="13" t="s">
        <v>687</v>
      </c>
      <c r="B60" s="18" t="s">
        <v>653</v>
      </c>
      <c r="C60" s="31" t="s">
        <v>86</v>
      </c>
      <c r="D60" s="31" t="s">
        <v>655</v>
      </c>
      <c r="E60" s="147" t="s">
        <v>292</v>
      </c>
      <c r="F60" s="10" t="s">
        <v>293</v>
      </c>
      <c r="G60" s="10" t="s">
        <v>754</v>
      </c>
      <c r="H60" s="153" t="s">
        <v>404</v>
      </c>
      <c r="I60" s="81" t="s">
        <v>78</v>
      </c>
      <c r="J60" s="43" t="s">
        <v>358</v>
      </c>
      <c r="K60" s="151" t="s">
        <v>581</v>
      </c>
      <c r="L60" s="160" t="s">
        <v>408</v>
      </c>
      <c r="M60" s="90" t="s">
        <v>443</v>
      </c>
      <c r="N60" s="90" t="s">
        <v>99</v>
      </c>
      <c r="O60" s="127">
        <v>1300000</v>
      </c>
      <c r="P60" s="129">
        <f>2000000</f>
        <v>2000000</v>
      </c>
      <c r="Q60" s="64">
        <f t="shared" si="4"/>
        <v>3300000</v>
      </c>
      <c r="R60" s="71" t="s">
        <v>601</v>
      </c>
    </row>
    <row r="61" spans="1:19" s="45" customFormat="1" ht="102.75" customHeight="1" thickBot="1" x14ac:dyDescent="0.3">
      <c r="A61" s="13" t="s">
        <v>688</v>
      </c>
      <c r="B61" s="18" t="s">
        <v>653</v>
      </c>
      <c r="C61" s="31" t="s">
        <v>86</v>
      </c>
      <c r="D61" s="31" t="s">
        <v>655</v>
      </c>
      <c r="E61" s="161" t="s">
        <v>497</v>
      </c>
      <c r="F61" s="10" t="s">
        <v>498</v>
      </c>
      <c r="G61" s="65" t="s">
        <v>756</v>
      </c>
      <c r="H61" s="65" t="s">
        <v>755</v>
      </c>
      <c r="I61" s="67" t="s">
        <v>499</v>
      </c>
      <c r="J61" s="67" t="s">
        <v>499</v>
      </c>
      <c r="K61" s="156" t="s">
        <v>582</v>
      </c>
      <c r="L61" s="153" t="s">
        <v>583</v>
      </c>
      <c r="M61" s="90" t="s">
        <v>491</v>
      </c>
      <c r="N61" s="90" t="s">
        <v>391</v>
      </c>
      <c r="O61" s="85">
        <f>-2400000</f>
        <v>-2400000</v>
      </c>
      <c r="P61" s="126">
        <f>3000000</f>
        <v>3000000</v>
      </c>
      <c r="Q61" s="64">
        <f t="shared" si="4"/>
        <v>600000</v>
      </c>
      <c r="R61" s="71" t="s">
        <v>602</v>
      </c>
      <c r="S61" s="124"/>
    </row>
    <row r="62" spans="1:19" s="45" customFormat="1" ht="175.9" customHeight="1" thickBot="1" x14ac:dyDescent="0.3">
      <c r="A62" s="13" t="s">
        <v>689</v>
      </c>
      <c r="B62" s="18" t="s">
        <v>653</v>
      </c>
      <c r="C62" s="31" t="s">
        <v>654</v>
      </c>
      <c r="D62" s="31" t="s">
        <v>655</v>
      </c>
      <c r="E62" s="162" t="s">
        <v>405</v>
      </c>
      <c r="F62" s="10" t="s">
        <v>45</v>
      </c>
      <c r="G62" s="156" t="s">
        <v>757</v>
      </c>
      <c r="H62" s="156" t="s">
        <v>758</v>
      </c>
      <c r="I62" s="57"/>
      <c r="J62" s="84"/>
      <c r="K62" s="156" t="s">
        <v>584</v>
      </c>
      <c r="L62" s="156" t="s">
        <v>585</v>
      </c>
      <c r="M62" s="90" t="s">
        <v>491</v>
      </c>
      <c r="N62" s="90" t="s">
        <v>500</v>
      </c>
      <c r="O62" s="85">
        <v>2000000</v>
      </c>
      <c r="P62" s="86">
        <v>2200000</v>
      </c>
      <c r="Q62" s="64">
        <f t="shared" si="4"/>
        <v>4200000</v>
      </c>
      <c r="R62" s="71" t="s">
        <v>600</v>
      </c>
      <c r="S62" s="124"/>
    </row>
    <row r="63" spans="1:19" s="3" customFormat="1" ht="220.5" customHeight="1" thickBot="1" x14ac:dyDescent="0.3">
      <c r="A63" s="13" t="s">
        <v>690</v>
      </c>
      <c r="B63" s="18" t="s">
        <v>653</v>
      </c>
      <c r="C63" s="31" t="s">
        <v>654</v>
      </c>
      <c r="D63" s="31" t="s">
        <v>655</v>
      </c>
      <c r="E63" s="142" t="s">
        <v>409</v>
      </c>
      <c r="F63" s="10" t="s">
        <v>418</v>
      </c>
      <c r="G63" s="65" t="s">
        <v>760</v>
      </c>
      <c r="H63" s="65" t="s">
        <v>759</v>
      </c>
      <c r="I63" s="82"/>
      <c r="J63" s="39"/>
      <c r="K63" s="65" t="s">
        <v>691</v>
      </c>
      <c r="L63" s="65" t="s">
        <v>692</v>
      </c>
      <c r="M63" s="90" t="s">
        <v>491</v>
      </c>
      <c r="N63" s="90" t="s">
        <v>500</v>
      </c>
      <c r="O63" s="42">
        <f>0</f>
        <v>0</v>
      </c>
      <c r="P63" s="83">
        <v>4509902</v>
      </c>
      <c r="Q63" s="64">
        <f t="shared" si="4"/>
        <v>4509902</v>
      </c>
      <c r="R63" s="71" t="s">
        <v>218</v>
      </c>
    </row>
    <row r="64" spans="1:19" s="3" customFormat="1" ht="252.75" thickBot="1" x14ac:dyDescent="0.3">
      <c r="A64" s="13" t="s">
        <v>501</v>
      </c>
      <c r="B64" s="18" t="s">
        <v>653</v>
      </c>
      <c r="C64" s="10" t="s">
        <v>672</v>
      </c>
      <c r="D64" s="31" t="s">
        <v>655</v>
      </c>
      <c r="E64" s="142" t="s">
        <v>410</v>
      </c>
      <c r="F64" s="10" t="s">
        <v>421</v>
      </c>
      <c r="G64" s="13" t="s">
        <v>762</v>
      </c>
      <c r="H64" s="13" t="s">
        <v>761</v>
      </c>
      <c r="I64" s="18"/>
      <c r="J64" s="10"/>
      <c r="K64" s="13" t="s">
        <v>693</v>
      </c>
      <c r="L64" s="13" t="s">
        <v>694</v>
      </c>
      <c r="M64" s="90" t="s">
        <v>491</v>
      </c>
      <c r="N64" s="90" t="s">
        <v>500</v>
      </c>
      <c r="O64" s="35">
        <f>0</f>
        <v>0</v>
      </c>
      <c r="P64" s="58">
        <v>2862686</v>
      </c>
      <c r="Q64" s="64">
        <f t="shared" si="4"/>
        <v>2862686</v>
      </c>
      <c r="R64" s="71" t="s">
        <v>600</v>
      </c>
    </row>
    <row r="65" spans="1:18" s="3" customFormat="1" ht="198.75" thickBot="1" x14ac:dyDescent="0.3">
      <c r="A65" s="13" t="s">
        <v>695</v>
      </c>
      <c r="B65" s="18" t="s">
        <v>653</v>
      </c>
      <c r="C65" s="10" t="s">
        <v>654</v>
      </c>
      <c r="D65" s="31" t="s">
        <v>655</v>
      </c>
      <c r="E65" s="145" t="s">
        <v>411</v>
      </c>
      <c r="F65" s="10" t="s">
        <v>420</v>
      </c>
      <c r="G65" s="165" t="s">
        <v>763</v>
      </c>
      <c r="H65" s="18" t="s">
        <v>767</v>
      </c>
      <c r="I65" s="18"/>
      <c r="J65" s="10"/>
      <c r="K65" s="57" t="s">
        <v>696</v>
      </c>
      <c r="L65" s="18" t="s">
        <v>697</v>
      </c>
      <c r="M65" s="90" t="s">
        <v>491</v>
      </c>
      <c r="N65" s="90" t="s">
        <v>500</v>
      </c>
      <c r="O65" s="35">
        <f>0</f>
        <v>0</v>
      </c>
      <c r="P65" s="58">
        <v>2685773</v>
      </c>
      <c r="Q65" s="64">
        <f t="shared" si="4"/>
        <v>2685773</v>
      </c>
      <c r="R65" s="71" t="s">
        <v>698</v>
      </c>
    </row>
    <row r="66" spans="1:18" s="3" customFormat="1" ht="198.75" thickBot="1" x14ac:dyDescent="0.3">
      <c r="A66" s="13" t="s">
        <v>699</v>
      </c>
      <c r="B66" s="18" t="s">
        <v>653</v>
      </c>
      <c r="C66" s="10" t="s">
        <v>654</v>
      </c>
      <c r="D66" s="31" t="s">
        <v>655</v>
      </c>
      <c r="E66" s="146" t="s">
        <v>423</v>
      </c>
      <c r="F66" s="10" t="s">
        <v>419</v>
      </c>
      <c r="G66" s="153" t="s">
        <v>765</v>
      </c>
      <c r="H66" s="153" t="s">
        <v>764</v>
      </c>
      <c r="I66" s="18"/>
      <c r="J66" s="10"/>
      <c r="K66" s="153" t="s">
        <v>586</v>
      </c>
      <c r="L66" s="153" t="s">
        <v>587</v>
      </c>
      <c r="M66" s="90" t="s">
        <v>491</v>
      </c>
      <c r="N66" s="90" t="s">
        <v>500</v>
      </c>
      <c r="O66" s="35">
        <f>0</f>
        <v>0</v>
      </c>
      <c r="P66" s="58">
        <v>5332903</v>
      </c>
      <c r="Q66" s="64">
        <f t="shared" si="4"/>
        <v>5332903</v>
      </c>
      <c r="R66" s="71" t="s">
        <v>596</v>
      </c>
    </row>
    <row r="67" spans="1:18" s="3" customFormat="1" ht="198.75" thickBot="1" x14ac:dyDescent="0.3">
      <c r="A67" s="13" t="s">
        <v>700</v>
      </c>
      <c r="B67" s="18" t="s">
        <v>653</v>
      </c>
      <c r="C67" s="10" t="s">
        <v>672</v>
      </c>
      <c r="D67" s="31" t="s">
        <v>655</v>
      </c>
      <c r="E67" s="163" t="s">
        <v>424</v>
      </c>
      <c r="F67" s="10" t="s">
        <v>419</v>
      </c>
      <c r="G67" s="13" t="s">
        <v>768</v>
      </c>
      <c r="H67" s="13" t="s">
        <v>766</v>
      </c>
      <c r="I67" s="18"/>
      <c r="J67" s="10"/>
      <c r="K67" s="13" t="s">
        <v>588</v>
      </c>
      <c r="L67" s="18" t="s">
        <v>589</v>
      </c>
      <c r="M67" s="90" t="s">
        <v>491</v>
      </c>
      <c r="N67" s="90" t="s">
        <v>500</v>
      </c>
      <c r="O67" s="35">
        <f>-3960245.45</f>
        <v>-3960245.45</v>
      </c>
      <c r="P67" s="58">
        <f>5000000</f>
        <v>5000000</v>
      </c>
      <c r="Q67" s="64">
        <f t="shared" si="4"/>
        <v>1039754.5499999998</v>
      </c>
      <c r="R67" s="71" t="s">
        <v>603</v>
      </c>
    </row>
    <row r="68" spans="1:18" s="3" customFormat="1" ht="108.75" thickBot="1" x14ac:dyDescent="0.3">
      <c r="A68" s="13" t="s">
        <v>701</v>
      </c>
      <c r="B68" s="18" t="s">
        <v>653</v>
      </c>
      <c r="C68" s="10" t="s">
        <v>685</v>
      </c>
      <c r="D68" s="31" t="s">
        <v>686</v>
      </c>
      <c r="E68" s="163" t="s">
        <v>412</v>
      </c>
      <c r="F68" s="10" t="s">
        <v>419</v>
      </c>
      <c r="G68" s="10" t="s">
        <v>502</v>
      </c>
      <c r="H68" s="153" t="s">
        <v>779</v>
      </c>
      <c r="I68" s="18"/>
      <c r="J68" s="10"/>
      <c r="K68" s="153" t="s">
        <v>702</v>
      </c>
      <c r="L68" s="10" t="s">
        <v>702</v>
      </c>
      <c r="M68" s="90" t="s">
        <v>491</v>
      </c>
      <c r="N68" s="90" t="s">
        <v>500</v>
      </c>
      <c r="O68" s="35">
        <f>-2077135</f>
        <v>-2077135</v>
      </c>
      <c r="P68" s="58">
        <f>2500000</f>
        <v>2500000</v>
      </c>
      <c r="Q68" s="64">
        <f t="shared" si="4"/>
        <v>422865</v>
      </c>
      <c r="R68" s="71" t="s">
        <v>703</v>
      </c>
    </row>
    <row r="69" spans="1:18" s="3" customFormat="1" ht="201" customHeight="1" thickBot="1" x14ac:dyDescent="0.3">
      <c r="A69" s="13" t="s">
        <v>704</v>
      </c>
      <c r="B69" s="18" t="s">
        <v>653</v>
      </c>
      <c r="C69" s="10" t="s">
        <v>654</v>
      </c>
      <c r="D69" s="31" t="s">
        <v>655</v>
      </c>
      <c r="E69" s="163" t="s">
        <v>413</v>
      </c>
      <c r="F69" s="10" t="s">
        <v>420</v>
      </c>
      <c r="G69" s="165" t="s">
        <v>770</v>
      </c>
      <c r="H69" s="18" t="s">
        <v>769</v>
      </c>
      <c r="I69" s="18"/>
      <c r="J69" s="10"/>
      <c r="K69" s="18" t="s">
        <v>590</v>
      </c>
      <c r="L69" s="18" t="s">
        <v>590</v>
      </c>
      <c r="M69" s="90" t="s">
        <v>491</v>
      </c>
      <c r="N69" s="90" t="s">
        <v>500</v>
      </c>
      <c r="O69" s="35">
        <f>-3809004.34</f>
        <v>-3809004.34</v>
      </c>
      <c r="P69" s="58">
        <f>4000000</f>
        <v>4000000</v>
      </c>
      <c r="Q69" s="64">
        <f t="shared" si="4"/>
        <v>190995.66000000015</v>
      </c>
      <c r="R69" s="71" t="s">
        <v>605</v>
      </c>
    </row>
    <row r="70" spans="1:18" s="3" customFormat="1" ht="198.75" thickBot="1" x14ac:dyDescent="0.3">
      <c r="A70" s="18" t="s">
        <v>503</v>
      </c>
      <c r="B70" s="18" t="s">
        <v>653</v>
      </c>
      <c r="C70" s="10" t="s">
        <v>672</v>
      </c>
      <c r="D70" s="31" t="s">
        <v>655</v>
      </c>
      <c r="E70" s="163" t="s">
        <v>414</v>
      </c>
      <c r="F70" s="10" t="s">
        <v>422</v>
      </c>
      <c r="G70" s="165" t="s">
        <v>772</v>
      </c>
      <c r="H70" s="18" t="s">
        <v>771</v>
      </c>
      <c r="I70" s="18"/>
      <c r="J70" s="10"/>
      <c r="K70" s="18" t="s">
        <v>504</v>
      </c>
      <c r="L70" s="18" t="s">
        <v>591</v>
      </c>
      <c r="M70" s="90" t="s">
        <v>491</v>
      </c>
      <c r="N70" s="90" t="s">
        <v>500</v>
      </c>
      <c r="O70" s="35">
        <f>0</f>
        <v>0</v>
      </c>
      <c r="P70" s="58">
        <v>1199255</v>
      </c>
      <c r="Q70" s="64">
        <f t="shared" si="4"/>
        <v>1199255</v>
      </c>
      <c r="R70" s="71" t="s">
        <v>604</v>
      </c>
    </row>
    <row r="71" spans="1:18" s="3" customFormat="1" ht="180.75" customHeight="1" thickBot="1" x14ac:dyDescent="0.3">
      <c r="A71" s="18" t="s">
        <v>705</v>
      </c>
      <c r="B71" s="18" t="s">
        <v>653</v>
      </c>
      <c r="C71" s="10" t="s">
        <v>654</v>
      </c>
      <c r="D71" s="31" t="s">
        <v>655</v>
      </c>
      <c r="E71" s="163" t="s">
        <v>415</v>
      </c>
      <c r="F71" s="10" t="s">
        <v>419</v>
      </c>
      <c r="G71" s="165" t="s">
        <v>774</v>
      </c>
      <c r="H71" s="18" t="s">
        <v>773</v>
      </c>
      <c r="I71" s="18"/>
      <c r="J71" s="10"/>
      <c r="K71" s="18" t="s">
        <v>592</v>
      </c>
      <c r="L71" s="18" t="s">
        <v>593</v>
      </c>
      <c r="M71" s="90" t="s">
        <v>491</v>
      </c>
      <c r="N71" s="90" t="s">
        <v>500</v>
      </c>
      <c r="O71" s="35">
        <f>0</f>
        <v>0</v>
      </c>
      <c r="P71" s="58">
        <v>854517</v>
      </c>
      <c r="Q71" s="64">
        <f t="shared" si="4"/>
        <v>854517</v>
      </c>
      <c r="R71" s="71" t="s">
        <v>603</v>
      </c>
    </row>
    <row r="72" spans="1:18" s="3" customFormat="1" ht="202.5" customHeight="1" thickBot="1" x14ac:dyDescent="0.3">
      <c r="A72" s="13" t="s">
        <v>706</v>
      </c>
      <c r="B72" s="18" t="s">
        <v>653</v>
      </c>
      <c r="C72" s="10" t="s">
        <v>672</v>
      </c>
      <c r="D72" s="31" t="s">
        <v>655</v>
      </c>
      <c r="E72" s="163" t="s">
        <v>416</v>
      </c>
      <c r="F72" s="10" t="s">
        <v>420</v>
      </c>
      <c r="G72" s="17" t="s">
        <v>775</v>
      </c>
      <c r="H72" s="17" t="s">
        <v>776</v>
      </c>
      <c r="I72" s="18"/>
      <c r="J72" s="10"/>
      <c r="K72" s="57" t="s">
        <v>707</v>
      </c>
      <c r="L72" s="18" t="s">
        <v>594</v>
      </c>
      <c r="M72" s="90" t="s">
        <v>491</v>
      </c>
      <c r="N72" s="90" t="s">
        <v>500</v>
      </c>
      <c r="O72" s="35">
        <f>0</f>
        <v>0</v>
      </c>
      <c r="P72" s="58">
        <v>2318157</v>
      </c>
      <c r="Q72" s="64">
        <f t="shared" si="4"/>
        <v>2318157</v>
      </c>
      <c r="R72" s="71" t="s">
        <v>596</v>
      </c>
    </row>
    <row r="73" spans="1:18" s="3" customFormat="1" ht="99.75" customHeight="1" thickBot="1" x14ac:dyDescent="0.3">
      <c r="A73" s="13" t="s">
        <v>708</v>
      </c>
      <c r="B73" s="18" t="s">
        <v>653</v>
      </c>
      <c r="C73" s="10" t="s">
        <v>675</v>
      </c>
      <c r="D73" s="31" t="s">
        <v>655</v>
      </c>
      <c r="E73" s="163" t="s">
        <v>417</v>
      </c>
      <c r="F73" s="10" t="s">
        <v>422</v>
      </c>
      <c r="G73" s="165" t="s">
        <v>778</v>
      </c>
      <c r="H73" s="18" t="s">
        <v>777</v>
      </c>
      <c r="I73" s="18"/>
      <c r="J73" s="10"/>
      <c r="K73" s="18" t="s">
        <v>590</v>
      </c>
      <c r="L73" s="18" t="s">
        <v>590</v>
      </c>
      <c r="M73" s="90" t="s">
        <v>491</v>
      </c>
      <c r="N73" s="90" t="s">
        <v>500</v>
      </c>
      <c r="O73" s="35">
        <f>0</f>
        <v>0</v>
      </c>
      <c r="P73" s="58">
        <v>87701</v>
      </c>
      <c r="Q73" s="64">
        <f t="shared" si="4"/>
        <v>87701</v>
      </c>
      <c r="R73" s="71" t="s">
        <v>595</v>
      </c>
    </row>
    <row r="74" spans="1:18" ht="30.75" customHeight="1" thickBot="1" x14ac:dyDescent="0.3">
      <c r="A74" s="189" t="s">
        <v>4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1"/>
    </row>
    <row r="75" spans="1:18" ht="115.9" customHeight="1" thickBot="1" x14ac:dyDescent="0.3">
      <c r="A75" s="17" t="s">
        <v>259</v>
      </c>
      <c r="B75" s="11" t="s">
        <v>107</v>
      </c>
      <c r="C75" s="11" t="s">
        <v>108</v>
      </c>
      <c r="D75" s="11" t="s">
        <v>109</v>
      </c>
      <c r="E75" s="140" t="s">
        <v>644</v>
      </c>
      <c r="F75" s="17" t="s">
        <v>24</v>
      </c>
      <c r="G75" s="17" t="s">
        <v>260</v>
      </c>
      <c r="H75" s="102" t="s">
        <v>618</v>
      </c>
      <c r="I75" s="16" t="s">
        <v>209</v>
      </c>
      <c r="J75" s="16" t="s">
        <v>210</v>
      </c>
      <c r="K75" s="16" t="s">
        <v>619</v>
      </c>
      <c r="L75" s="16" t="s">
        <v>620</v>
      </c>
      <c r="M75" s="96" t="s">
        <v>389</v>
      </c>
      <c r="N75" s="96" t="s">
        <v>441</v>
      </c>
      <c r="O75" s="16">
        <v>-5603869.6052000001</v>
      </c>
      <c r="P75" s="55">
        <v>25000000</v>
      </c>
      <c r="Q75" s="114">
        <f>P75+O75</f>
        <v>19396130.3948</v>
      </c>
      <c r="R75" s="17" t="s">
        <v>219</v>
      </c>
    </row>
    <row r="76" spans="1:18" ht="121.5" customHeight="1" thickBot="1" x14ac:dyDescent="0.3">
      <c r="A76" s="17" t="s">
        <v>261</v>
      </c>
      <c r="B76" s="11" t="s">
        <v>107</v>
      </c>
      <c r="C76" s="11" t="s">
        <v>111</v>
      </c>
      <c r="D76" s="11" t="s">
        <v>109</v>
      </c>
      <c r="E76" s="140" t="s">
        <v>644</v>
      </c>
      <c r="F76" s="17" t="s">
        <v>24</v>
      </c>
      <c r="G76" s="17" t="s">
        <v>260</v>
      </c>
      <c r="H76" s="102" t="s">
        <v>621</v>
      </c>
      <c r="I76" s="16" t="s">
        <v>209</v>
      </c>
      <c r="J76" s="16" t="s">
        <v>211</v>
      </c>
      <c r="K76" s="16" t="s">
        <v>622</v>
      </c>
      <c r="L76" s="16" t="s">
        <v>118</v>
      </c>
      <c r="M76" s="96" t="s">
        <v>389</v>
      </c>
      <c r="N76" s="96" t="s">
        <v>441</v>
      </c>
      <c r="O76" s="16">
        <v>-11604452.422599999</v>
      </c>
      <c r="P76" s="55">
        <v>32000000</v>
      </c>
      <c r="Q76" s="114">
        <f t="shared" ref="Q76:Q96" si="5">P76+O76</f>
        <v>20395547.577399999</v>
      </c>
      <c r="R76" s="17" t="s">
        <v>219</v>
      </c>
    </row>
    <row r="77" spans="1:18" s="3" customFormat="1" ht="144.75" customHeight="1" thickBot="1" x14ac:dyDescent="0.3">
      <c r="A77" s="11" t="s">
        <v>376</v>
      </c>
      <c r="B77" s="11" t="s">
        <v>112</v>
      </c>
      <c r="C77" s="11" t="s">
        <v>113</v>
      </c>
      <c r="D77" s="11" t="s">
        <v>114</v>
      </c>
      <c r="E77" s="137" t="s">
        <v>56</v>
      </c>
      <c r="F77" s="11" t="s">
        <v>26</v>
      </c>
      <c r="G77" s="11" t="s">
        <v>377</v>
      </c>
      <c r="H77" s="102" t="s">
        <v>623</v>
      </c>
      <c r="I77" s="11" t="s">
        <v>212</v>
      </c>
      <c r="J77" s="11" t="s">
        <v>378</v>
      </c>
      <c r="K77" s="11" t="s">
        <v>624</v>
      </c>
      <c r="L77" s="10" t="s">
        <v>625</v>
      </c>
      <c r="M77" s="90" t="s">
        <v>389</v>
      </c>
      <c r="N77" s="90" t="s">
        <v>442</v>
      </c>
      <c r="O77" s="16">
        <v>12272297</v>
      </c>
      <c r="P77" s="16">
        <v>5000000</v>
      </c>
      <c r="Q77" s="114">
        <f t="shared" si="5"/>
        <v>17272297</v>
      </c>
      <c r="R77" s="11" t="s">
        <v>220</v>
      </c>
    </row>
    <row r="78" spans="1:18" ht="229.5" customHeight="1" thickBot="1" x14ac:dyDescent="0.3">
      <c r="A78" s="17" t="s">
        <v>521</v>
      </c>
      <c r="B78" s="11" t="s">
        <v>112</v>
      </c>
      <c r="C78" s="11" t="s">
        <v>113</v>
      </c>
      <c r="D78" s="11" t="s">
        <v>114</v>
      </c>
      <c r="E78" s="140" t="s">
        <v>273</v>
      </c>
      <c r="F78" s="17" t="s">
        <v>274</v>
      </c>
      <c r="G78" s="17" t="s">
        <v>359</v>
      </c>
      <c r="H78" s="102" t="s">
        <v>275</v>
      </c>
      <c r="I78" s="11" t="s">
        <v>276</v>
      </c>
      <c r="J78" s="11" t="s">
        <v>275</v>
      </c>
      <c r="K78" s="11" t="s">
        <v>360</v>
      </c>
      <c r="L78" s="11" t="s">
        <v>360</v>
      </c>
      <c r="M78" s="91" t="s">
        <v>389</v>
      </c>
      <c r="N78" s="91" t="s">
        <v>458</v>
      </c>
      <c r="O78" s="55">
        <f>1606591</f>
        <v>1606591</v>
      </c>
      <c r="P78" s="55">
        <f>6000000</f>
        <v>6000000</v>
      </c>
      <c r="Q78" s="114">
        <f t="shared" si="5"/>
        <v>7606591</v>
      </c>
      <c r="R78" s="17" t="s">
        <v>220</v>
      </c>
    </row>
    <row r="79" spans="1:18" ht="102.75" customHeight="1" thickBot="1" x14ac:dyDescent="0.3">
      <c r="A79" s="17" t="s">
        <v>262</v>
      </c>
      <c r="B79" s="11" t="s">
        <v>112</v>
      </c>
      <c r="C79" s="11" t="s">
        <v>115</v>
      </c>
      <c r="D79" s="11" t="s">
        <v>116</v>
      </c>
      <c r="E79" s="140" t="s">
        <v>27</v>
      </c>
      <c r="F79" s="17" t="s">
        <v>213</v>
      </c>
      <c r="G79" s="17" t="s">
        <v>263</v>
      </c>
      <c r="H79" s="102" t="s">
        <v>57</v>
      </c>
      <c r="I79" s="17" t="s">
        <v>215</v>
      </c>
      <c r="J79" s="17" t="s">
        <v>214</v>
      </c>
      <c r="K79" s="17" t="s">
        <v>57</v>
      </c>
      <c r="L79" s="30" t="s">
        <v>509</v>
      </c>
      <c r="M79" s="91" t="s">
        <v>389</v>
      </c>
      <c r="N79" s="91" t="s">
        <v>437</v>
      </c>
      <c r="O79" s="55">
        <f>-2859822</f>
        <v>-2859822</v>
      </c>
      <c r="P79" s="55">
        <v>7972483</v>
      </c>
      <c r="Q79" s="114">
        <f t="shared" si="5"/>
        <v>5112661</v>
      </c>
      <c r="R79" s="17" t="s">
        <v>220</v>
      </c>
    </row>
    <row r="80" spans="1:18" ht="115.5" customHeight="1" thickBot="1" x14ac:dyDescent="0.3">
      <c r="A80" s="17" t="s">
        <v>264</v>
      </c>
      <c r="B80" s="11" t="s">
        <v>107</v>
      </c>
      <c r="C80" s="11" t="s">
        <v>117</v>
      </c>
      <c r="D80" s="11" t="s">
        <v>109</v>
      </c>
      <c r="E80" s="140" t="s">
        <v>25</v>
      </c>
      <c r="F80" s="17" t="s">
        <v>24</v>
      </c>
      <c r="G80" s="17" t="s">
        <v>69</v>
      </c>
      <c r="H80" s="102" t="s">
        <v>780</v>
      </c>
      <c r="I80" s="16" t="s">
        <v>209</v>
      </c>
      <c r="J80" s="16" t="s">
        <v>118</v>
      </c>
      <c r="K80" s="16" t="s">
        <v>444</v>
      </c>
      <c r="L80" s="16" t="s">
        <v>626</v>
      </c>
      <c r="M80" s="96" t="s">
        <v>491</v>
      </c>
      <c r="N80" s="96" t="s">
        <v>441</v>
      </c>
      <c r="O80" s="16">
        <v>0</v>
      </c>
      <c r="P80" s="55">
        <v>25000000</v>
      </c>
      <c r="Q80" s="114">
        <f t="shared" si="5"/>
        <v>25000000</v>
      </c>
      <c r="R80" s="17" t="s">
        <v>219</v>
      </c>
    </row>
    <row r="81" spans="1:797" ht="148.5" customHeight="1" thickBot="1" x14ac:dyDescent="0.3">
      <c r="A81" s="17" t="s">
        <v>511</v>
      </c>
      <c r="B81" s="11" t="s">
        <v>112</v>
      </c>
      <c r="C81" s="11" t="s">
        <v>277</v>
      </c>
      <c r="D81" s="11" t="s">
        <v>278</v>
      </c>
      <c r="E81" s="140" t="s">
        <v>279</v>
      </c>
      <c r="F81" s="17" t="s">
        <v>280</v>
      </c>
      <c r="G81" s="17" t="s">
        <v>782</v>
      </c>
      <c r="H81" s="102" t="s">
        <v>781</v>
      </c>
      <c r="I81" s="16" t="s">
        <v>523</v>
      </c>
      <c r="J81" s="16" t="s">
        <v>524</v>
      </c>
      <c r="K81" s="16" t="s">
        <v>524</v>
      </c>
      <c r="L81" s="16" t="s">
        <v>524</v>
      </c>
      <c r="M81" s="96" t="s">
        <v>491</v>
      </c>
      <c r="N81" s="96" t="s">
        <v>527</v>
      </c>
      <c r="O81" s="16">
        <v>0</v>
      </c>
      <c r="P81" s="55">
        <v>6958280.0599999987</v>
      </c>
      <c r="Q81" s="114">
        <f t="shared" si="5"/>
        <v>6958280.0599999987</v>
      </c>
      <c r="R81" s="17" t="s">
        <v>220</v>
      </c>
    </row>
    <row r="82" spans="1:797" ht="153.75" customHeight="1" thickBot="1" x14ac:dyDescent="0.3">
      <c r="A82" s="17" t="s">
        <v>510</v>
      </c>
      <c r="B82" s="11" t="s">
        <v>112</v>
      </c>
      <c r="C82" s="11" t="s">
        <v>281</v>
      </c>
      <c r="D82" s="11" t="s">
        <v>282</v>
      </c>
      <c r="E82" s="140" t="s">
        <v>283</v>
      </c>
      <c r="F82" s="17" t="s">
        <v>284</v>
      </c>
      <c r="G82" s="17" t="s">
        <v>784</v>
      </c>
      <c r="H82" s="102" t="s">
        <v>783</v>
      </c>
      <c r="I82" s="16" t="s">
        <v>525</v>
      </c>
      <c r="J82" s="16" t="s">
        <v>526</v>
      </c>
      <c r="K82" s="16" t="s">
        <v>526</v>
      </c>
      <c r="L82" s="16" t="s">
        <v>526</v>
      </c>
      <c r="M82" s="96" t="s">
        <v>491</v>
      </c>
      <c r="N82" s="96" t="s">
        <v>527</v>
      </c>
      <c r="O82" s="16">
        <v>0</v>
      </c>
      <c r="P82" s="55">
        <v>7331650.4717999995</v>
      </c>
      <c r="Q82" s="114">
        <f t="shared" si="5"/>
        <v>7331650.4717999995</v>
      </c>
      <c r="R82" s="17" t="s">
        <v>220</v>
      </c>
    </row>
    <row r="83" spans="1:797" ht="119.25" customHeight="1" thickBot="1" x14ac:dyDescent="0.3">
      <c r="A83" s="18" t="s">
        <v>265</v>
      </c>
      <c r="B83" s="11" t="s">
        <v>112</v>
      </c>
      <c r="C83" s="11" t="s">
        <v>119</v>
      </c>
      <c r="D83" s="11" t="s">
        <v>120</v>
      </c>
      <c r="E83" s="140" t="s">
        <v>28</v>
      </c>
      <c r="F83" s="17" t="s">
        <v>33</v>
      </c>
      <c r="G83" s="17" t="s">
        <v>361</v>
      </c>
      <c r="H83" s="102" t="s">
        <v>632</v>
      </c>
      <c r="I83" s="11" t="s">
        <v>121</v>
      </c>
      <c r="J83" s="11" t="s">
        <v>122</v>
      </c>
      <c r="K83" s="11" t="s">
        <v>445</v>
      </c>
      <c r="L83" s="11" t="s">
        <v>123</v>
      </c>
      <c r="M83" s="91" t="s">
        <v>389</v>
      </c>
      <c r="N83" s="91" t="s">
        <v>448</v>
      </c>
      <c r="O83" s="17">
        <v>0</v>
      </c>
      <c r="P83" s="76">
        <v>34642003.098199993</v>
      </c>
      <c r="Q83" s="114">
        <f t="shared" si="5"/>
        <v>34642003.098199993</v>
      </c>
      <c r="R83" s="125" t="s">
        <v>217</v>
      </c>
    </row>
    <row r="84" spans="1:797" ht="118.5" customHeight="1" thickBot="1" x14ac:dyDescent="0.3">
      <c r="A84" s="18" t="s">
        <v>266</v>
      </c>
      <c r="B84" s="11" t="s">
        <v>112</v>
      </c>
      <c r="C84" s="11" t="s">
        <v>124</v>
      </c>
      <c r="D84" s="11" t="s">
        <v>125</v>
      </c>
      <c r="E84" s="140" t="s">
        <v>29</v>
      </c>
      <c r="F84" s="17" t="s">
        <v>33</v>
      </c>
      <c r="G84" s="17" t="s">
        <v>361</v>
      </c>
      <c r="H84" s="102" t="s">
        <v>627</v>
      </c>
      <c r="I84" s="11" t="s">
        <v>121</v>
      </c>
      <c r="J84" s="11" t="s">
        <v>122</v>
      </c>
      <c r="K84" s="11" t="s">
        <v>445</v>
      </c>
      <c r="L84" s="11" t="s">
        <v>123</v>
      </c>
      <c r="M84" s="91" t="s">
        <v>389</v>
      </c>
      <c r="N84" s="91" t="s">
        <v>447</v>
      </c>
      <c r="O84" s="16">
        <v>-9590358.5</v>
      </c>
      <c r="P84" s="76">
        <v>22925159.899999999</v>
      </c>
      <c r="Q84" s="114">
        <f t="shared" si="5"/>
        <v>13334801.399999999</v>
      </c>
      <c r="R84" s="17" t="s">
        <v>220</v>
      </c>
    </row>
    <row r="85" spans="1:797" ht="138" customHeight="1" thickBot="1" x14ac:dyDescent="0.3">
      <c r="A85" s="18" t="s">
        <v>267</v>
      </c>
      <c r="B85" s="11" t="s">
        <v>112</v>
      </c>
      <c r="C85" s="11" t="s">
        <v>126</v>
      </c>
      <c r="D85" s="11" t="s">
        <v>127</v>
      </c>
      <c r="E85" s="140" t="s">
        <v>30</v>
      </c>
      <c r="F85" s="17" t="s">
        <v>33</v>
      </c>
      <c r="G85" s="17" t="s">
        <v>361</v>
      </c>
      <c r="H85" s="102" t="s">
        <v>628</v>
      </c>
      <c r="I85" s="17" t="s">
        <v>121</v>
      </c>
      <c r="J85" s="17" t="s">
        <v>122</v>
      </c>
      <c r="K85" s="11" t="s">
        <v>123</v>
      </c>
      <c r="L85" s="11" t="s">
        <v>34</v>
      </c>
      <c r="M85" s="91" t="s">
        <v>389</v>
      </c>
      <c r="N85" s="91" t="s">
        <v>99</v>
      </c>
      <c r="O85" s="77">
        <v>0</v>
      </c>
      <c r="P85" s="78">
        <v>8045410.1200000001</v>
      </c>
      <c r="Q85" s="114">
        <f t="shared" si="5"/>
        <v>8045410.1200000001</v>
      </c>
      <c r="R85" s="17" t="s">
        <v>220</v>
      </c>
    </row>
    <row r="86" spans="1:797" ht="111.75" customHeight="1" thickBot="1" x14ac:dyDescent="0.3">
      <c r="A86" s="18" t="s">
        <v>268</v>
      </c>
      <c r="B86" s="11" t="s">
        <v>112</v>
      </c>
      <c r="C86" s="11" t="s">
        <v>128</v>
      </c>
      <c r="D86" s="11" t="s">
        <v>129</v>
      </c>
      <c r="E86" s="140" t="s">
        <v>31</v>
      </c>
      <c r="F86" s="17" t="s">
        <v>33</v>
      </c>
      <c r="G86" s="17" t="s">
        <v>362</v>
      </c>
      <c r="H86" s="102" t="s">
        <v>629</v>
      </c>
      <c r="I86" s="17" t="s">
        <v>121</v>
      </c>
      <c r="J86" s="17" t="s">
        <v>122</v>
      </c>
      <c r="K86" s="11" t="s">
        <v>446</v>
      </c>
      <c r="L86" s="11" t="s">
        <v>633</v>
      </c>
      <c r="M86" s="91" t="s">
        <v>389</v>
      </c>
      <c r="N86" s="91" t="s">
        <v>99</v>
      </c>
      <c r="O86" s="77">
        <v>0</v>
      </c>
      <c r="P86" s="78">
        <v>10855220.6</v>
      </c>
      <c r="Q86" s="114">
        <f t="shared" si="5"/>
        <v>10855220.6</v>
      </c>
      <c r="R86" s="17" t="s">
        <v>220</v>
      </c>
    </row>
    <row r="87" spans="1:797" ht="96.75" customHeight="1" thickBot="1" x14ac:dyDescent="0.3">
      <c r="A87" s="18" t="s">
        <v>269</v>
      </c>
      <c r="B87" s="11" t="s">
        <v>112</v>
      </c>
      <c r="C87" s="11" t="s">
        <v>130</v>
      </c>
      <c r="D87" s="11" t="s">
        <v>131</v>
      </c>
      <c r="E87" s="140" t="s">
        <v>32</v>
      </c>
      <c r="F87" s="17" t="s">
        <v>33</v>
      </c>
      <c r="G87" s="17" t="s">
        <v>361</v>
      </c>
      <c r="H87" s="102" t="s">
        <v>630</v>
      </c>
      <c r="I87" s="11" t="s">
        <v>121</v>
      </c>
      <c r="J87" s="11" t="s">
        <v>122</v>
      </c>
      <c r="K87" s="11" t="s">
        <v>445</v>
      </c>
      <c r="L87" s="11" t="s">
        <v>123</v>
      </c>
      <c r="M87" s="91" t="s">
        <v>389</v>
      </c>
      <c r="N87" s="91" t="s">
        <v>447</v>
      </c>
      <c r="O87" s="77">
        <v>-6721314.7199999997</v>
      </c>
      <c r="P87" s="78">
        <v>27448984.899999999</v>
      </c>
      <c r="Q87" s="114">
        <f t="shared" si="5"/>
        <v>20727670.18</v>
      </c>
      <c r="R87" s="17" t="s">
        <v>220</v>
      </c>
    </row>
    <row r="88" spans="1:797" ht="125.25" customHeight="1" thickBot="1" x14ac:dyDescent="0.3">
      <c r="A88" s="30" t="s">
        <v>505</v>
      </c>
      <c r="B88" s="30" t="s">
        <v>73</v>
      </c>
      <c r="C88" s="30" t="s">
        <v>153</v>
      </c>
      <c r="D88" s="30" t="s">
        <v>138</v>
      </c>
      <c r="E88" s="148" t="s">
        <v>154</v>
      </c>
      <c r="F88" s="30" t="s">
        <v>223</v>
      </c>
      <c r="G88" s="30" t="s">
        <v>363</v>
      </c>
      <c r="H88" s="102" t="s">
        <v>631</v>
      </c>
      <c r="I88" s="11" t="s">
        <v>222</v>
      </c>
      <c r="J88" s="11" t="s">
        <v>41</v>
      </c>
      <c r="K88" s="11" t="s">
        <v>155</v>
      </c>
      <c r="L88" s="11" t="s">
        <v>221</v>
      </c>
      <c r="M88" s="91" t="s">
        <v>425</v>
      </c>
      <c r="N88" s="91" t="s">
        <v>99</v>
      </c>
      <c r="O88" s="134">
        <v>0</v>
      </c>
      <c r="P88" s="135">
        <v>1418565.8499999996</v>
      </c>
      <c r="Q88" s="114">
        <f t="shared" si="5"/>
        <v>1418565.8499999996</v>
      </c>
      <c r="R88" s="17" t="s">
        <v>220</v>
      </c>
    </row>
    <row r="89" spans="1:797" ht="107.25" customHeight="1" thickBot="1" x14ac:dyDescent="0.3">
      <c r="A89" s="18" t="s">
        <v>368</v>
      </c>
      <c r="B89" s="11" t="s">
        <v>107</v>
      </c>
      <c r="C89" s="11" t="s">
        <v>132</v>
      </c>
      <c r="D89" s="11" t="s">
        <v>109</v>
      </c>
      <c r="E89" s="140" t="s">
        <v>25</v>
      </c>
      <c r="F89" s="17" t="s">
        <v>24</v>
      </c>
      <c r="G89" s="17" t="s">
        <v>70</v>
      </c>
      <c r="H89" s="101" t="s">
        <v>449</v>
      </c>
      <c r="I89" s="16" t="s">
        <v>110</v>
      </c>
      <c r="J89" s="16" t="s">
        <v>133</v>
      </c>
      <c r="K89" s="16" t="s">
        <v>634</v>
      </c>
      <c r="L89" s="16" t="s">
        <v>509</v>
      </c>
      <c r="M89" s="96" t="s">
        <v>389</v>
      </c>
      <c r="N89" s="96" t="s">
        <v>441</v>
      </c>
      <c r="O89" s="73">
        <v>-6558239.4199999999</v>
      </c>
      <c r="P89" s="78">
        <v>15870000</v>
      </c>
      <c r="Q89" s="114">
        <f t="shared" si="5"/>
        <v>9311760.5800000001</v>
      </c>
      <c r="R89" s="17" t="s">
        <v>220</v>
      </c>
    </row>
    <row r="90" spans="1:797" ht="127.5" customHeight="1" thickBot="1" x14ac:dyDescent="0.3">
      <c r="A90" s="18" t="s">
        <v>270</v>
      </c>
      <c r="B90" s="18" t="s">
        <v>134</v>
      </c>
      <c r="C90" s="18" t="s">
        <v>135</v>
      </c>
      <c r="D90" s="18" t="s">
        <v>136</v>
      </c>
      <c r="E90" s="140" t="s">
        <v>298</v>
      </c>
      <c r="F90" s="17" t="s">
        <v>285</v>
      </c>
      <c r="G90" s="17" t="s">
        <v>364</v>
      </c>
      <c r="H90" s="102" t="s">
        <v>635</v>
      </c>
      <c r="I90" s="10" t="s">
        <v>289</v>
      </c>
      <c r="J90" s="10" t="s">
        <v>366</v>
      </c>
      <c r="K90" s="10" t="s">
        <v>367</v>
      </c>
      <c r="L90" s="10" t="s">
        <v>365</v>
      </c>
      <c r="M90" s="96" t="s">
        <v>389</v>
      </c>
      <c r="N90" s="90" t="s">
        <v>99</v>
      </c>
      <c r="O90" s="54">
        <v>0</v>
      </c>
      <c r="P90" s="79">
        <v>18895159.890000001</v>
      </c>
      <c r="Q90" s="114">
        <f t="shared" si="5"/>
        <v>18895159.890000001</v>
      </c>
      <c r="R90" s="17" t="s">
        <v>220</v>
      </c>
    </row>
    <row r="91" spans="1:797" ht="133.5" customHeight="1" thickBot="1" x14ac:dyDescent="0.3">
      <c r="A91" s="18" t="s">
        <v>272</v>
      </c>
      <c r="B91" s="10" t="s">
        <v>134</v>
      </c>
      <c r="C91" s="18" t="s">
        <v>137</v>
      </c>
      <c r="D91" s="18" t="s">
        <v>138</v>
      </c>
      <c r="E91" s="140" t="s">
        <v>37</v>
      </c>
      <c r="F91" s="17" t="s">
        <v>40</v>
      </c>
      <c r="G91" s="17" t="s">
        <v>369</v>
      </c>
      <c r="H91" s="102" t="s">
        <v>636</v>
      </c>
      <c r="I91" s="10" t="s">
        <v>139</v>
      </c>
      <c r="J91" s="10" t="s">
        <v>370</v>
      </c>
      <c r="K91" s="10" t="s">
        <v>41</v>
      </c>
      <c r="L91" s="133" t="s">
        <v>155</v>
      </c>
      <c r="M91" s="97" t="s">
        <v>389</v>
      </c>
      <c r="N91" s="97" t="s">
        <v>447</v>
      </c>
      <c r="O91" s="73">
        <v>-15937980.32</v>
      </c>
      <c r="P91" s="79">
        <v>47038314.949999996</v>
      </c>
      <c r="Q91" s="114">
        <f t="shared" si="5"/>
        <v>31100334.629999995</v>
      </c>
      <c r="R91" s="17" t="s">
        <v>220</v>
      </c>
    </row>
    <row r="92" spans="1:797" ht="111" customHeight="1" thickBot="1" x14ac:dyDescent="0.3">
      <c r="A92" s="18" t="s">
        <v>371</v>
      </c>
      <c r="B92" s="11" t="s">
        <v>107</v>
      </c>
      <c r="C92" s="11" t="s">
        <v>132</v>
      </c>
      <c r="D92" s="11" t="s">
        <v>109</v>
      </c>
      <c r="E92" s="140" t="s">
        <v>25</v>
      </c>
      <c r="F92" s="17" t="s">
        <v>71</v>
      </c>
      <c r="G92" s="18" t="s">
        <v>72</v>
      </c>
      <c r="H92" s="101" t="s">
        <v>450</v>
      </c>
      <c r="I92" s="16" t="s">
        <v>110</v>
      </c>
      <c r="J92" s="16" t="s">
        <v>133</v>
      </c>
      <c r="K92" s="16" t="s">
        <v>785</v>
      </c>
      <c r="L92" s="16" t="s">
        <v>786</v>
      </c>
      <c r="M92" s="96" t="s">
        <v>389</v>
      </c>
      <c r="N92" s="96" t="s">
        <v>441</v>
      </c>
      <c r="O92" s="73">
        <v>-5962163.3499999978</v>
      </c>
      <c r="P92" s="78">
        <v>30000000</v>
      </c>
      <c r="Q92" s="114">
        <f t="shared" si="5"/>
        <v>24037836.650000002</v>
      </c>
      <c r="R92" s="17" t="s">
        <v>220</v>
      </c>
    </row>
    <row r="93" spans="1:797" ht="178.5" customHeight="1" thickBot="1" x14ac:dyDescent="0.3">
      <c r="A93" s="18" t="s">
        <v>512</v>
      </c>
      <c r="B93" s="11" t="s">
        <v>75</v>
      </c>
      <c r="C93" s="11" t="s">
        <v>140</v>
      </c>
      <c r="D93" s="11" t="s">
        <v>138</v>
      </c>
      <c r="E93" s="140" t="s">
        <v>38</v>
      </c>
      <c r="F93" s="17" t="s">
        <v>225</v>
      </c>
      <c r="G93" s="17" t="s">
        <v>372</v>
      </c>
      <c r="H93" s="102" t="s">
        <v>637</v>
      </c>
      <c r="I93" s="11" t="s">
        <v>226</v>
      </c>
      <c r="J93" s="11" t="s">
        <v>42</v>
      </c>
      <c r="K93" s="11" t="s">
        <v>452</v>
      </c>
      <c r="L93" s="11" t="s">
        <v>451</v>
      </c>
      <c r="M93" s="91" t="s">
        <v>389</v>
      </c>
      <c r="N93" s="91" t="s">
        <v>441</v>
      </c>
      <c r="O93" s="75">
        <v>0</v>
      </c>
      <c r="P93" s="74">
        <v>16000000</v>
      </c>
      <c r="Q93" s="114">
        <f t="shared" si="5"/>
        <v>16000000</v>
      </c>
      <c r="R93" s="17" t="s">
        <v>220</v>
      </c>
    </row>
    <row r="94" spans="1:797" ht="110.25" customHeight="1" thickBot="1" x14ac:dyDescent="0.3">
      <c r="A94" s="18" t="s">
        <v>271</v>
      </c>
      <c r="B94" s="11" t="s">
        <v>75</v>
      </c>
      <c r="C94" s="18" t="s">
        <v>224</v>
      </c>
      <c r="D94" s="11" t="s">
        <v>138</v>
      </c>
      <c r="E94" s="140" t="s">
        <v>39</v>
      </c>
      <c r="F94" s="17" t="s">
        <v>33</v>
      </c>
      <c r="G94" s="17" t="s">
        <v>373</v>
      </c>
      <c r="H94" s="102" t="s">
        <v>638</v>
      </c>
      <c r="I94" s="11" t="s">
        <v>216</v>
      </c>
      <c r="J94" s="11" t="s">
        <v>122</v>
      </c>
      <c r="K94" s="11" t="s">
        <v>639</v>
      </c>
      <c r="L94" s="11" t="s">
        <v>445</v>
      </c>
      <c r="M94" s="91" t="s">
        <v>389</v>
      </c>
      <c r="N94" s="91" t="s">
        <v>447</v>
      </c>
      <c r="O94" s="74">
        <f>17951703</f>
        <v>17951703</v>
      </c>
      <c r="P94" s="73">
        <f>122006660</f>
        <v>122006660</v>
      </c>
      <c r="Q94" s="114">
        <f t="shared" si="5"/>
        <v>139958363</v>
      </c>
      <c r="R94" s="17" t="s">
        <v>194</v>
      </c>
      <c r="ADQ94" t="s">
        <v>789</v>
      </c>
    </row>
    <row r="95" spans="1:797" ht="132.75" customHeight="1" thickBot="1" x14ac:dyDescent="0.3">
      <c r="A95" s="18" t="s">
        <v>513</v>
      </c>
      <c r="B95" s="11"/>
      <c r="C95" s="18"/>
      <c r="D95" s="11"/>
      <c r="E95" s="140" t="s">
        <v>453</v>
      </c>
      <c r="F95" s="17" t="s">
        <v>454</v>
      </c>
      <c r="G95" s="17" t="s">
        <v>455</v>
      </c>
      <c r="H95" s="102" t="s">
        <v>456</v>
      </c>
      <c r="I95" s="11" t="s">
        <v>640</v>
      </c>
      <c r="J95" s="11" t="s">
        <v>640</v>
      </c>
      <c r="K95" s="11" t="s">
        <v>457</v>
      </c>
      <c r="L95" s="11" t="s">
        <v>456</v>
      </c>
      <c r="M95" s="91" t="s">
        <v>389</v>
      </c>
      <c r="N95" s="91" t="s">
        <v>514</v>
      </c>
      <c r="O95" s="74">
        <v>7000000</v>
      </c>
      <c r="P95" s="73">
        <v>0</v>
      </c>
      <c r="Q95" s="114">
        <f t="shared" si="5"/>
        <v>7000000</v>
      </c>
      <c r="R95" s="17" t="s">
        <v>194</v>
      </c>
    </row>
    <row r="96" spans="1:797" ht="181.5" customHeight="1" thickBot="1" x14ac:dyDescent="0.3">
      <c r="A96" s="31" t="s">
        <v>297</v>
      </c>
      <c r="B96" s="31" t="s">
        <v>75</v>
      </c>
      <c r="C96" s="31" t="s">
        <v>287</v>
      </c>
      <c r="D96" s="31" t="s">
        <v>138</v>
      </c>
      <c r="E96" s="148" t="s">
        <v>288</v>
      </c>
      <c r="F96" s="31" t="s">
        <v>290</v>
      </c>
      <c r="G96" s="31" t="s">
        <v>374</v>
      </c>
      <c r="H96" s="101" t="s">
        <v>641</v>
      </c>
      <c r="I96" s="31" t="s">
        <v>291</v>
      </c>
      <c r="J96" s="31" t="s">
        <v>375</v>
      </c>
      <c r="K96" s="10" t="s">
        <v>642</v>
      </c>
      <c r="L96" s="10" t="s">
        <v>643</v>
      </c>
      <c r="M96" s="91" t="s">
        <v>389</v>
      </c>
      <c r="N96" s="90" t="s">
        <v>458</v>
      </c>
      <c r="O96" s="80">
        <v>10000000</v>
      </c>
      <c r="P96" s="80">
        <f>2000000</f>
        <v>2000000</v>
      </c>
      <c r="Q96" s="114">
        <f t="shared" si="5"/>
        <v>12000000</v>
      </c>
      <c r="R96" s="30" t="s">
        <v>194</v>
      </c>
      <c r="AL96" t="s">
        <v>787</v>
      </c>
      <c r="BJ96">
        <f>+++++++++BI96</f>
        <v>0</v>
      </c>
      <c r="ADQ96" t="s">
        <v>788</v>
      </c>
    </row>
    <row r="97" spans="1:18" ht="147.6" customHeight="1" thickBot="1" x14ac:dyDescent="0.3">
      <c r="A97" s="31" t="s">
        <v>647</v>
      </c>
      <c r="B97" s="31" t="s">
        <v>75</v>
      </c>
      <c r="C97" s="31" t="s">
        <v>648</v>
      </c>
      <c r="D97" s="31" t="s">
        <v>138</v>
      </c>
      <c r="E97" s="148" t="s">
        <v>790</v>
      </c>
      <c r="F97" s="10" t="s">
        <v>651</v>
      </c>
      <c r="G97" s="17" t="s">
        <v>373</v>
      </c>
      <c r="H97" s="101" t="s">
        <v>649</v>
      </c>
      <c r="I97" s="31"/>
      <c r="J97" s="31"/>
      <c r="K97" s="10" t="s">
        <v>650</v>
      </c>
      <c r="L97" s="10" t="s">
        <v>650</v>
      </c>
      <c r="M97" s="91" t="s">
        <v>508</v>
      </c>
      <c r="N97" s="90" t="s">
        <v>438</v>
      </c>
      <c r="O97" s="80">
        <f>8086536</f>
        <v>8086536</v>
      </c>
      <c r="P97" s="80">
        <f>0</f>
        <v>0</v>
      </c>
      <c r="Q97" s="114">
        <f t="shared" ref="Q97" si="6">P97+O97</f>
        <v>8086536</v>
      </c>
      <c r="R97" s="30" t="s">
        <v>194</v>
      </c>
    </row>
    <row r="98" spans="1:18" ht="30" customHeight="1" x14ac:dyDescent="0.25">
      <c r="A98" s="5"/>
      <c r="B98" s="5"/>
      <c r="C98" s="5"/>
      <c r="D98" s="5"/>
      <c r="E98" s="6"/>
      <c r="F98" s="5"/>
      <c r="G98" s="5"/>
      <c r="H98" s="105"/>
      <c r="I98" s="5"/>
      <c r="J98" s="5"/>
      <c r="K98" s="5"/>
      <c r="L98" s="5"/>
      <c r="M98" s="98"/>
      <c r="N98" s="98"/>
      <c r="O98" s="5"/>
      <c r="P98" s="7"/>
      <c r="Q98" s="7"/>
      <c r="R98" s="32"/>
    </row>
  </sheetData>
  <mergeCells count="34">
    <mergeCell ref="O30:O31"/>
    <mergeCell ref="N30:N31"/>
    <mergeCell ref="Q17:Q18"/>
    <mergeCell ref="O25:O28"/>
    <mergeCell ref="Q30:Q31"/>
    <mergeCell ref="A74:R74"/>
    <mergeCell ref="A1:R1"/>
    <mergeCell ref="A2:R2"/>
    <mergeCell ref="A4:R4"/>
    <mergeCell ref="A39:R39"/>
    <mergeCell ref="P25:P28"/>
    <mergeCell ref="P30:P31"/>
    <mergeCell ref="A10:R10"/>
    <mergeCell ref="P33:P35"/>
    <mergeCell ref="P17:P18"/>
    <mergeCell ref="A9:R9"/>
    <mergeCell ref="A29:R29"/>
    <mergeCell ref="A24:R24"/>
    <mergeCell ref="Q25:Q28"/>
    <mergeCell ref="G52:G53"/>
    <mergeCell ref="O33:O35"/>
    <mergeCell ref="R15:R16"/>
    <mergeCell ref="A52:A53"/>
    <mergeCell ref="B52:B53"/>
    <mergeCell ref="C52:C53"/>
    <mergeCell ref="P15:P16"/>
    <mergeCell ref="Q15:Q16"/>
    <mergeCell ref="M17:M18"/>
    <mergeCell ref="N17:N18"/>
    <mergeCell ref="O17:O18"/>
    <mergeCell ref="H52:H53"/>
    <mergeCell ref="K52:K53"/>
    <mergeCell ref="L52:L53"/>
    <mergeCell ref="Q33:Q35"/>
  </mergeCells>
  <pageMargins left="0.7" right="0.7" top="0.75" bottom="0.75" header="0.3" footer="0.3"/>
  <pageSetup paperSize="8" scale="10" fitToHeight="0" orientation="landscape" r:id="rId1"/>
  <colBreaks count="1" manualBreakCount="1">
    <brk id="18" min="2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2017-18 Adjusted SDBIP</vt:lpstr>
      <vt:lpstr>'Final 2017-18 Adjusted SDBIP'!Print_Area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Mlangeni</dc:creator>
  <cp:lastModifiedBy>Khomotso  Robinson</cp:lastModifiedBy>
  <cp:lastPrinted>2017-06-21T08:17:05Z</cp:lastPrinted>
  <dcterms:created xsi:type="dcterms:W3CDTF">2017-03-07T09:44:05Z</dcterms:created>
  <dcterms:modified xsi:type="dcterms:W3CDTF">2018-07-11T09:08:27Z</dcterms:modified>
</cp:coreProperties>
</file>